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65" windowWidth="18060" windowHeight="112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83" i="1"/>
  <c r="J47"/>
  <c r="L47" s="1"/>
  <c r="J46"/>
  <c r="L46" s="1"/>
  <c r="L161" l="1"/>
  <c r="L160"/>
  <c r="L61" l="1"/>
  <c r="L62"/>
  <c r="L63"/>
  <c r="L64"/>
  <c r="A86"/>
  <c r="C107" s="1"/>
  <c r="A105"/>
  <c r="E104"/>
  <c r="C105" s="1"/>
  <c r="H96"/>
  <c r="A107" s="1"/>
  <c r="L165"/>
  <c r="L166"/>
  <c r="L167"/>
  <c r="E75"/>
  <c r="H77" s="1"/>
  <c r="L77" s="1"/>
  <c r="L216" s="1"/>
  <c r="L150"/>
  <c r="L149"/>
  <c r="L148"/>
  <c r="E20"/>
  <c r="A25" s="1"/>
  <c r="E23"/>
  <c r="C25" s="1"/>
  <c r="E36"/>
  <c r="A41" s="1"/>
  <c r="E39"/>
  <c r="C41" s="1"/>
  <c r="E28"/>
  <c r="A33" s="1"/>
  <c r="E31"/>
  <c r="C33" s="1"/>
  <c r="E12"/>
  <c r="A17" s="1"/>
  <c r="E15"/>
  <c r="C17" s="1"/>
  <c r="L162"/>
  <c r="L56"/>
  <c r="L214" s="1"/>
  <c r="H113"/>
  <c r="H114"/>
  <c r="H115"/>
  <c r="H116"/>
  <c r="H120"/>
  <c r="H121"/>
  <c r="H122"/>
  <c r="H123"/>
  <c r="H131"/>
  <c r="H132"/>
  <c r="H133"/>
  <c r="G141"/>
  <c r="I141"/>
  <c r="L229"/>
  <c r="L231" s="1"/>
  <c r="L199"/>
  <c r="L201" s="1"/>
  <c r="L48"/>
  <c r="L184" s="1"/>
  <c r="D129"/>
  <c r="I86" l="1"/>
  <c r="E87" s="1"/>
  <c r="G87" s="1"/>
  <c r="E89" s="1"/>
  <c r="G89" s="1"/>
  <c r="K89" s="1"/>
  <c r="O89" s="1"/>
  <c r="H91" s="1"/>
  <c r="L91" s="1"/>
  <c r="L217" s="1"/>
  <c r="G105"/>
  <c r="E41"/>
  <c r="J55" s="1"/>
  <c r="L55" s="1"/>
  <c r="L213" s="1"/>
  <c r="E17"/>
  <c r="J45" s="1"/>
  <c r="L45" s="1"/>
  <c r="E25"/>
  <c r="J54" s="1"/>
  <c r="E33"/>
  <c r="L182" s="1"/>
  <c r="E105"/>
  <c r="K105" s="1"/>
  <c r="E107" s="1"/>
  <c r="H76"/>
  <c r="L76" s="1"/>
  <c r="L186" s="1"/>
  <c r="L168"/>
  <c r="L163"/>
  <c r="L151"/>
  <c r="F152" s="1"/>
  <c r="K152" s="1"/>
  <c r="H154" s="1"/>
  <c r="L154" s="1"/>
  <c r="L220" s="1"/>
  <c r="L221" s="1"/>
  <c r="H134"/>
  <c r="H135" s="1"/>
  <c r="L135" s="1"/>
  <c r="E141" s="1"/>
  <c r="H124"/>
  <c r="H125" s="1"/>
  <c r="L125" s="1"/>
  <c r="C141" s="1"/>
  <c r="H117"/>
  <c r="H118" s="1"/>
  <c r="L118" s="1"/>
  <c r="A141" s="1"/>
  <c r="L65"/>
  <c r="C68" s="1"/>
  <c r="E68" s="1"/>
  <c r="H70" s="1"/>
  <c r="L70" s="1"/>
  <c r="L185" s="1"/>
  <c r="H90" l="1"/>
  <c r="L90" s="1"/>
  <c r="L187" s="1"/>
  <c r="L54"/>
  <c r="L212" s="1"/>
  <c r="J53"/>
  <c r="L53" s="1"/>
  <c r="L211" s="1"/>
  <c r="I107"/>
  <c r="M107" s="1"/>
  <c r="H109" s="1"/>
  <c r="L109" s="1"/>
  <c r="L218" s="1"/>
  <c r="L181"/>
  <c r="L49"/>
  <c r="L172"/>
  <c r="A205" s="1"/>
  <c r="A235" s="1"/>
  <c r="H153"/>
  <c r="L153" s="1"/>
  <c r="L190" s="1"/>
  <c r="L191" s="1"/>
  <c r="K141"/>
  <c r="O141" s="1"/>
  <c r="H143" s="1"/>
  <c r="L143" s="1"/>
  <c r="L219" s="1"/>
  <c r="H71"/>
  <c r="L71" s="1"/>
  <c r="L215" s="1"/>
  <c r="H108" l="1"/>
  <c r="L108" s="1"/>
  <c r="L188" s="1"/>
  <c r="L57"/>
  <c r="H142"/>
  <c r="L142" s="1"/>
  <c r="L189" s="1"/>
  <c r="L222"/>
  <c r="H230" s="1"/>
  <c r="L230" s="1"/>
  <c r="L232" s="1"/>
  <c r="D235" s="1"/>
  <c r="G235" s="1"/>
  <c r="L192" l="1"/>
  <c r="H200" s="1"/>
  <c r="L200" s="1"/>
  <c r="L202" s="1"/>
  <c r="D205" s="1"/>
  <c r="G205" s="1"/>
</calcChain>
</file>

<file path=xl/sharedStrings.xml><?xml version="1.0" encoding="utf-8"?>
<sst xmlns="http://schemas.openxmlformats.org/spreadsheetml/2006/main" count="401" uniqueCount="152">
  <si>
    <t>ВВЕДЕНИЕ</t>
  </si>
  <si>
    <t>1. Условия расчета</t>
  </si>
  <si>
    <t>ИСХОДНЫЕ ДАННЫЕ ДЛЯ РАСЧЕТА</t>
  </si>
  <si>
    <t>2. Стоимость материалов (1 кг) с доставкой.</t>
  </si>
  <si>
    <t>2.1. Доставка цемента</t>
  </si>
  <si>
    <t>/</t>
  </si>
  <si>
    <t>=</t>
  </si>
  <si>
    <t>руб.</t>
  </si>
  <si>
    <t>2.2. Стоимость цемента</t>
  </si>
  <si>
    <t>ИТОГО:  стоимость 1 кг цемента с доставкой</t>
  </si>
  <si>
    <t>+</t>
  </si>
  <si>
    <t>2.3. Доставка песка мытого.</t>
  </si>
  <si>
    <t>2.4. Стоимость песка мытого</t>
  </si>
  <si>
    <t>ИТОГО:  стоимость 1 кг песка с доставкой</t>
  </si>
  <si>
    <t>2.5. Доставка отсева</t>
  </si>
  <si>
    <t>2.6. Стоимость отсева</t>
  </si>
  <si>
    <t>2.7. Доставка пигмента</t>
  </si>
  <si>
    <t>2.8. Стоимость пигмента</t>
  </si>
  <si>
    <t>ИТОГО:  стоимость 1 кг отсева с доставкой</t>
  </si>
  <si>
    <t>ИТОГО:  стоимость 1 кг пигмента с доставкой</t>
  </si>
  <si>
    <t>Стоимость материалов на один камень стеновой пустотелый</t>
  </si>
  <si>
    <t>№</t>
  </si>
  <si>
    <t>Материалы</t>
  </si>
  <si>
    <t>Расход, кг</t>
  </si>
  <si>
    <t>Сумма, руб.</t>
  </si>
  <si>
    <t>Цемент</t>
  </si>
  <si>
    <t>Песок</t>
  </si>
  <si>
    <t>Отсев</t>
  </si>
  <si>
    <t>Вода</t>
  </si>
  <si>
    <t>ИТОГО</t>
  </si>
  <si>
    <t>Цена, руб</t>
  </si>
  <si>
    <t>Стоимость материалов на один кв. м. тротуарная плитка прямоугольник 100х200</t>
  </si>
  <si>
    <t>Пигмент</t>
  </si>
  <si>
    <t>3. Стоимость потребляемой электроэнергии.</t>
  </si>
  <si>
    <t>3.1. Мощность:</t>
  </si>
  <si>
    <t>смеситель</t>
  </si>
  <si>
    <t>транспортер</t>
  </si>
  <si>
    <t>маслостанция</t>
  </si>
  <si>
    <t>вибростол</t>
  </si>
  <si>
    <t>х</t>
  </si>
  <si>
    <t>час</t>
  </si>
  <si>
    <t>кВт час</t>
  </si>
  <si>
    <t>ИТОГО:  затраты на электроэнергию в смену</t>
  </si>
  <si>
    <t xml:space="preserve">ИТОГО </t>
  </si>
  <si>
    <t>на один стеновой пустотелый камень</t>
  </si>
  <si>
    <t xml:space="preserve">на один кв. м. тротуарной плитки </t>
  </si>
  <si>
    <t>4. Затраты, связанные с эксплуатацией основного оборудования.</t>
  </si>
  <si>
    <t>в месяц</t>
  </si>
  <si>
    <t>5. Затраты на эксплуатацию производственного помещения</t>
  </si>
  <si>
    <t>5.1. Теплоснабжение</t>
  </si>
  <si>
    <t>5.2. Горячее и холодное водоснабжение</t>
  </si>
  <si>
    <t>5.3. Внутреннее освещение</t>
  </si>
  <si>
    <t>Ежемесячно</t>
  </si>
  <si>
    <t>ИТОГО затраты по разделу 5</t>
  </si>
  <si>
    <t>в смену</t>
  </si>
  <si>
    <t>6. Затраты, связанные с эксплуатацией вспомогательного оборудования.</t>
  </si>
  <si>
    <t>6.1.Автопогрузчик</t>
  </si>
  <si>
    <t>Потребляемая электроэнергия парогенератора составляет 6 кВт в час, время работы камеры 7 часов</t>
  </si>
  <si>
    <t>ИТОГО затраты по разделу 6</t>
  </si>
  <si>
    <t>7. Косвенные затраты.</t>
  </si>
  <si>
    <t>7.1.  Спецодежда</t>
  </si>
  <si>
    <t>костюм х/б</t>
  </si>
  <si>
    <t>куртка ватная</t>
  </si>
  <si>
    <t>валенки</t>
  </si>
  <si>
    <t>руквицы</t>
  </si>
  <si>
    <t>Затраты в месяц</t>
  </si>
  <si>
    <t>7.2. Инструмент</t>
  </si>
  <si>
    <t>лопата</t>
  </si>
  <si>
    <t>черенки</t>
  </si>
  <si>
    <t>ведро</t>
  </si>
  <si>
    <t>линейка металл.</t>
  </si>
  <si>
    <t>7.3.Телефон</t>
  </si>
  <si>
    <t>Абонентская плата</t>
  </si>
  <si>
    <t>Оплата за межгород</t>
  </si>
  <si>
    <t>7.4. Техника безопасности</t>
  </si>
  <si>
    <t>наушники</t>
  </si>
  <si>
    <t>респираторы</t>
  </si>
  <si>
    <t>аттестация ТБ</t>
  </si>
  <si>
    <t>7.5. Канцтовары</t>
  </si>
  <si>
    <t>7.6. Затраты на сбыт</t>
  </si>
  <si>
    <t>ИТОГО затраты по разделу 7.</t>
  </si>
  <si>
    <t>8. Зарплата обслуживающего персонала</t>
  </si>
  <si>
    <t>Должность</t>
  </si>
  <si>
    <t>Оператор смесителя</t>
  </si>
  <si>
    <t>Оператор вибропресса</t>
  </si>
  <si>
    <t>Вспомогательные рабочие</t>
  </si>
  <si>
    <t>Количество</t>
  </si>
  <si>
    <t>Сумма, руб</t>
  </si>
  <si>
    <t>Зарплата, руб</t>
  </si>
  <si>
    <t>ИТОГО затраты по разделу 8.</t>
  </si>
  <si>
    <t>Оборудование</t>
  </si>
  <si>
    <t>Цена за ед, руб</t>
  </si>
  <si>
    <t>Основное оборудование приобретаемое в Стротехнике</t>
  </si>
  <si>
    <t>Доставка, пусконаладка</t>
  </si>
  <si>
    <t>Пуансон-матрица</t>
  </si>
  <si>
    <t>Дополнительное нестандартное оборудование изготавливаемое самостоятельно</t>
  </si>
  <si>
    <t>Изготовление стеллажей</t>
  </si>
  <si>
    <t>Изготовление деревянных поддонов</t>
  </si>
  <si>
    <t>Транспортировочные поддоны, дер.</t>
  </si>
  <si>
    <t>Оборудование не включенное в расчет</t>
  </si>
  <si>
    <t>Камера ТВО</t>
  </si>
  <si>
    <t>Автопогрузчик</t>
  </si>
  <si>
    <t>12. Программа выпуска</t>
  </si>
  <si>
    <t>13. Калькуляция себестоимости на один стеновой пустотелый камень</t>
  </si>
  <si>
    <t>Статьи затрат</t>
  </si>
  <si>
    <t>Электроэнергия</t>
  </si>
  <si>
    <t>Эксплуатация основного оборудования</t>
  </si>
  <si>
    <t>Эксплуатация производственного помещения</t>
  </si>
  <si>
    <t>Эксплуатация вспомогательного оборудования</t>
  </si>
  <si>
    <t>Косвенные затраты</t>
  </si>
  <si>
    <t>Заработная плата</t>
  </si>
  <si>
    <t>Итого</t>
  </si>
  <si>
    <t>14. Расчет окупаемости
(вариант изготовления стенового пустотелого камня</t>
  </si>
  <si>
    <t>Руб.</t>
  </si>
  <si>
    <t>Кол-во в месяц</t>
  </si>
  <si>
    <t>Объем реализации, в месяц</t>
  </si>
  <si>
    <t>Издержки (п 14. разел 12)</t>
  </si>
  <si>
    <t>Налог с оборота 6%</t>
  </si>
  <si>
    <t>Чистая прибыль</t>
  </si>
  <si>
    <t>Окупаемость составит:</t>
  </si>
  <si>
    <t>Раздел 9 п. 15</t>
  </si>
  <si>
    <t>Раздел 14 п. 4</t>
  </si>
  <si>
    <t>месяцев</t>
  </si>
  <si>
    <t>15. Калькуляция себестоимости на один кв. м. тротуарной плитки прямоугольник 100 х 200</t>
  </si>
  <si>
    <t>16. Расчет окупаемости
(вариант изготовления тротуарной плитки прямоугольник 100 х 200</t>
  </si>
  <si>
    <t>Раздел 16 п. 4</t>
  </si>
  <si>
    <t>12*23</t>
  </si>
  <si>
    <t>1 рейс КамАЗа из Миасса (общий пробег 90 км) стоит 6000 руб., количество привезенного песка 30000 кг (18,75м3). 
Стоимость доставки 1 кг песка составит:</t>
  </si>
  <si>
    <t xml:space="preserve">Для приготовления смеси, в качестве инертного— 50%, используется песок мытый стоимостью 480 руб./м3. Учитывая, что масса 1 м3 составляет 1 600кг,  стоимость 1 кг песка составит: </t>
  </si>
  <si>
    <t>1 рейс КамАЗа из пос. Хребет (общий пробег 40 км) стоит 3450,00 руб., количество привезенного отсева 30000 кг (16,67 м3).
Стоимость доставки 1 кг составит:</t>
  </si>
  <si>
    <t>Для приготовления смеси, в качестве инертного— 50%, используется отсев стоимостью 62,3 руб./м3. Учитывая, что масса 1 м3 отсева составляет  1 800кг, стоимость 1 кг отсева составит:</t>
  </si>
  <si>
    <t>1 рейс ГАЗели из Челябинска (общий пробег 300 км) стоит 3000 руб., количества привезенного пигмента 1 500 кг.
Стоимость доставки 1 кг пигмента составит:</t>
  </si>
  <si>
    <t>При необходимости получения окрашенных изделий, в смесь добавляется пигмент, стоимостью 18 000 руб./тн.
Стоимость 1 кг пигмента составит:</t>
  </si>
  <si>
    <t>Тариф 4,29 р. За кВт час</t>
  </si>
  <si>
    <t>Отчисления на з/п 25%</t>
  </si>
  <si>
    <t>В Златоусте на 01.03.2015 г. рыночная цена одного камня составляет 30,00 руб.</t>
  </si>
  <si>
    <t>В Златоусте на 01.03.2015 г. рыночная цена одного кв. м. тротуарной плитки составляет 510 руб.</t>
  </si>
  <si>
    <t>Затраты на отопление цеха площадью 150 кв. м. (тепло от котельной предприятия) составляют 6000 руб. в месяц (в среднем по году).</t>
  </si>
  <si>
    <t>Затраты на холодное и горячее водоснабжение воды для мытья оборудования и персонала ориентировочно составляют 500 руб. в месяц.</t>
  </si>
  <si>
    <t>Внутреннее освещение включает в себя 4 ламп мощностью 0,4 кВт. Сменные затраты на внутреннее освещение составляют:</t>
  </si>
  <si>
    <t>Выпускаемая продукция: пустотелый стеновой камень 188х190х390 и тротуарная плитка прямоугольник 100х200. Программа выпуска рассчитана при условии максимальной производительности при работе в одну смену. 
Таким образом, за одну смену изготавливается:
800 шт. пустотелых стеновых камней или
70 м. кв. тротуарной плитки.
За один месяц изготавливается:
18 400 шт. пустотелых стеновых камней или
1610 м. кв. тротуарной плитки.</t>
  </si>
  <si>
    <t>Установка "Кондор-1-90ТБ"</t>
  </si>
  <si>
    <t>УПРОЩЕННОЕ ЭКОНОМИЧЕСКОЕ ОБОСНОВАНИЕ
организации производства строительных изделий на базе линии                                                       «Кондор-1-90ТБ»</t>
  </si>
  <si>
    <t>9. Капитальные вложения при использовании линии «Кондор-1-90ТБ»</t>
  </si>
  <si>
    <t>По опыту эксплуатации за прошлый период на замену масла, фильтров, подшипников и т.п. ориентировочно требуется 15000 руб. в год.</t>
  </si>
  <si>
    <t xml:space="preserve">       При расчете за базовую технологию принята существующая  на заводе «Стройтехника» технология изготовления изделий. В качестве вяжущего применяется цемент марки М-400Д20, заполнителя - песок мытый, отсев. Для получения окрашенных изделий в смесь добавляется пигмент.
Основное оборудование – линия «Кондор-1-90ТБ», установленная в закрытом, отапливаемом помещении. 
        Исходные материалы для изделий  доставляются автотранспортом. Готовая продукция складируется на открытой площадке без навеса.
        Расчетный месячный фонд рабочего времени при односменной работе принят 23 смены. Цены, принятые в расчетах, действуют по состоянию на 01.03.2015 г. в г. Златоусте и прилегающих регионах.
        Расчеты выполнены по фактическим затратам за период с января по август 2014 год. Налогооблажение по упрощенной схеме с налогами на оборот в размере 6%.</t>
  </si>
  <si>
    <t>1 рейс автомобиля из Катав-Ивановска (общий  пробег 320 км) стоит 11 100 руб., количество привезенного цемента 30 тн.
Стоимость доставки 1 кг цемента составит:</t>
  </si>
  <si>
    <t>Затраты на эксплуатацию автопогрузчика  составляет 380 руб./час. При средней загрузке 1 час в смену за месяц.</t>
  </si>
  <si>
    <t>6.2. Камера термовлажной обработки (ТВО) изделий</t>
  </si>
  <si>
    <t>в день</t>
  </si>
  <si>
    <t xml:space="preserve">Для приготовления смеси, в качестве связующего, используется цемент марки М-400Д20 стоимостью 170 руб./мешок. Стоимость 1кг цемента составит: </t>
  </si>
  <si>
    <t>Суточная норма выпуска 800 шт. пустотелых стеновых камней или 70 кв. м. тротуарной плитки             * смотри п. 12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</si>
</sst>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_р_."/>
  </numFmts>
  <fonts count="10">
    <font>
      <sz val="1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8.5"/>
      <name val="Arial"/>
      <family val="2"/>
      <charset val="204"/>
    </font>
    <font>
      <i/>
      <sz val="8"/>
      <name val="Arial Cyr"/>
      <charset val="204"/>
    </font>
    <font>
      <sz val="8"/>
      <name val="Arial"/>
      <family val="2"/>
      <charset val="204"/>
    </font>
    <font>
      <i/>
      <sz val="8.5"/>
      <name val="Arial"/>
      <family val="2"/>
      <charset val="204"/>
    </font>
    <font>
      <sz val="6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/>
    <xf numFmtId="0" fontId="2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5" fontId="3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6"/>
  <sheetViews>
    <sheetView tabSelected="1" topLeftCell="A193" zoomScale="150" workbookViewId="0">
      <selection activeCell="L192" sqref="L192:M192"/>
    </sheetView>
  </sheetViews>
  <sheetFormatPr defaultRowHeight="11.25"/>
  <cols>
    <col min="1" max="18" width="5.42578125" style="1" customWidth="1"/>
    <col min="19" max="16384" width="9.140625" style="1"/>
  </cols>
  <sheetData>
    <row r="1" spans="1:18" ht="54" customHeight="1">
      <c r="A1" s="31" t="s">
        <v>142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4" spans="1:18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13.25" customHeight="1">
      <c r="A5" s="29" t="s">
        <v>145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7" spans="1:18">
      <c r="A7" s="33" t="s">
        <v>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9" spans="1:18">
      <c r="A9" s="33" t="s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>
      <c r="A10" s="28" t="s">
        <v>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23.25" customHeight="1">
      <c r="A11" s="29" t="s">
        <v>146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>
      <c r="A12" s="1">
        <v>11100</v>
      </c>
      <c r="B12" s="1" t="s">
        <v>5</v>
      </c>
      <c r="C12" s="1">
        <v>30000</v>
      </c>
      <c r="D12" s="1" t="s">
        <v>6</v>
      </c>
      <c r="E12" s="1">
        <f>A12/C12</f>
        <v>0.37</v>
      </c>
      <c r="F12" s="1" t="s">
        <v>7</v>
      </c>
    </row>
    <row r="13" spans="1:18">
      <c r="A13" s="28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ht="25.5" customHeight="1">
      <c r="A14" s="29" t="s">
        <v>150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>
      <c r="A15" s="1">
        <v>170</v>
      </c>
      <c r="B15" s="1" t="s">
        <v>5</v>
      </c>
      <c r="C15" s="1">
        <v>50</v>
      </c>
      <c r="D15" s="1" t="s">
        <v>6</v>
      </c>
      <c r="E15" s="1">
        <f>A15/C15</f>
        <v>3.4</v>
      </c>
      <c r="F15" s="1" t="s">
        <v>7</v>
      </c>
    </row>
    <row r="16" spans="1:18">
      <c r="A16" s="30" t="s">
        <v>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>
      <c r="A17" s="1">
        <f>E12</f>
        <v>0.37</v>
      </c>
      <c r="B17" s="1" t="s">
        <v>10</v>
      </c>
      <c r="C17" s="1">
        <f>E15</f>
        <v>3.4</v>
      </c>
      <c r="D17" s="1" t="s">
        <v>6</v>
      </c>
      <c r="E17" s="1">
        <f>A17+C17</f>
        <v>3.77</v>
      </c>
      <c r="F17" s="1" t="s">
        <v>7</v>
      </c>
    </row>
    <row r="18" spans="1:18">
      <c r="A18" s="28" t="s">
        <v>11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ht="23.25" customHeight="1">
      <c r="A19" s="29" t="s">
        <v>127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>
      <c r="A20" s="1">
        <v>6000</v>
      </c>
      <c r="B20" s="1" t="s">
        <v>5</v>
      </c>
      <c r="C20" s="1">
        <v>30000</v>
      </c>
      <c r="D20" s="1" t="s">
        <v>6</v>
      </c>
      <c r="E20" s="1">
        <f>A20/C20</f>
        <v>0.2</v>
      </c>
      <c r="F20" s="1" t="s">
        <v>7</v>
      </c>
    </row>
    <row r="21" spans="1:18">
      <c r="A21" s="28" t="s">
        <v>12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ht="23.25" customHeight="1">
      <c r="A22" s="29" t="s">
        <v>128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>
      <c r="A23" s="1">
        <v>480</v>
      </c>
      <c r="B23" s="1" t="s">
        <v>5</v>
      </c>
      <c r="C23" s="1">
        <v>1600</v>
      </c>
      <c r="D23" s="1" t="s">
        <v>6</v>
      </c>
      <c r="E23" s="1">
        <f>A23/C23</f>
        <v>0.3</v>
      </c>
      <c r="F23" s="1" t="s">
        <v>7</v>
      </c>
    </row>
    <row r="24" spans="1:18">
      <c r="A24" s="30" t="s">
        <v>13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>
      <c r="A25" s="1">
        <f>E20</f>
        <v>0.2</v>
      </c>
      <c r="B25" s="1" t="s">
        <v>10</v>
      </c>
      <c r="C25" s="1">
        <f>E23</f>
        <v>0.3</v>
      </c>
      <c r="D25" s="1" t="s">
        <v>6</v>
      </c>
      <c r="E25" s="1">
        <f>A25+C25</f>
        <v>0.5</v>
      </c>
      <c r="F25" s="1" t="s">
        <v>7</v>
      </c>
    </row>
    <row r="26" spans="1:18">
      <c r="A26" s="28" t="s">
        <v>14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22.5" customHeight="1">
      <c r="A27" s="29" t="s">
        <v>129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>
      <c r="A28" s="1">
        <v>3450</v>
      </c>
      <c r="B28" s="1" t="s">
        <v>5</v>
      </c>
      <c r="C28" s="1">
        <v>30000</v>
      </c>
      <c r="D28" s="1" t="s">
        <v>6</v>
      </c>
      <c r="E28" s="1">
        <f>A28/C28</f>
        <v>0.115</v>
      </c>
      <c r="F28" s="1" t="s">
        <v>7</v>
      </c>
    </row>
    <row r="29" spans="1:18">
      <c r="A29" s="28" t="s">
        <v>15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ht="24" customHeight="1">
      <c r="A30" s="29" t="s">
        <v>130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>
      <c r="A31" s="1">
        <v>62.3</v>
      </c>
      <c r="B31" s="1" t="s">
        <v>5</v>
      </c>
      <c r="C31" s="1">
        <v>1800</v>
      </c>
      <c r="D31" s="1" t="s">
        <v>6</v>
      </c>
      <c r="E31" s="1">
        <f>A31/C31</f>
        <v>3.4611111111111106E-2</v>
      </c>
      <c r="F31" s="1" t="s">
        <v>7</v>
      </c>
    </row>
    <row r="32" spans="1:18">
      <c r="A32" s="30" t="s">
        <v>18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>
      <c r="A33" s="1">
        <f>E28</f>
        <v>0.115</v>
      </c>
      <c r="B33" s="1" t="s">
        <v>10</v>
      </c>
      <c r="C33" s="1">
        <f>E31</f>
        <v>3.4611111111111106E-2</v>
      </c>
      <c r="D33" s="1" t="s">
        <v>6</v>
      </c>
      <c r="E33" s="1">
        <f>A33+C33</f>
        <v>0.14961111111111111</v>
      </c>
      <c r="F33" s="1" t="s">
        <v>7</v>
      </c>
    </row>
    <row r="34" spans="1:18">
      <c r="A34" s="28" t="s">
        <v>16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ht="21.75" customHeight="1">
      <c r="A35" s="29" t="s">
        <v>131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>
      <c r="A36" s="1">
        <v>3000</v>
      </c>
      <c r="B36" s="1" t="s">
        <v>5</v>
      </c>
      <c r="C36" s="1">
        <v>1500</v>
      </c>
      <c r="D36" s="1" t="s">
        <v>6</v>
      </c>
      <c r="E36" s="1">
        <f>A36/C36</f>
        <v>2</v>
      </c>
      <c r="F36" s="1" t="s">
        <v>7</v>
      </c>
    </row>
    <row r="37" spans="1:18">
      <c r="A37" s="28" t="s">
        <v>17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ht="22.5" customHeight="1">
      <c r="A38" s="29" t="s">
        <v>132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>
      <c r="A39" s="1">
        <v>18000</v>
      </c>
      <c r="B39" s="1" t="s">
        <v>5</v>
      </c>
      <c r="C39" s="1">
        <v>1000</v>
      </c>
      <c r="D39" s="1" t="s">
        <v>6</v>
      </c>
      <c r="E39" s="1">
        <f>A39/C39</f>
        <v>18</v>
      </c>
      <c r="F39" s="1" t="s">
        <v>7</v>
      </c>
    </row>
    <row r="40" spans="1:18">
      <c r="A40" s="30" t="s">
        <v>19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8">
      <c r="A41" s="1">
        <f>E36</f>
        <v>2</v>
      </c>
      <c r="B41" s="1" t="s">
        <v>10</v>
      </c>
      <c r="C41" s="1">
        <f>E39</f>
        <v>18</v>
      </c>
      <c r="D41" s="1" t="s">
        <v>6</v>
      </c>
      <c r="E41" s="1">
        <f>A41+C41</f>
        <v>20</v>
      </c>
      <c r="F41" s="1" t="s">
        <v>7</v>
      </c>
    </row>
    <row r="43" spans="1:18" s="13" customFormat="1">
      <c r="B43" s="36" t="s">
        <v>20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8" s="13" customFormat="1" ht="11.25" customHeight="1">
      <c r="B44" s="14" t="s">
        <v>21</v>
      </c>
      <c r="C44" s="34" t="s">
        <v>22</v>
      </c>
      <c r="D44" s="34"/>
      <c r="E44" s="34"/>
      <c r="F44" s="34"/>
      <c r="G44" s="34"/>
      <c r="H44" s="34" t="s">
        <v>23</v>
      </c>
      <c r="I44" s="34"/>
      <c r="J44" s="34" t="s">
        <v>30</v>
      </c>
      <c r="K44" s="34"/>
      <c r="L44" s="34" t="s">
        <v>24</v>
      </c>
      <c r="M44" s="34"/>
    </row>
    <row r="45" spans="1:18" s="13" customFormat="1" ht="11.25" customHeight="1">
      <c r="B45" s="14">
        <v>1</v>
      </c>
      <c r="C45" s="35" t="s">
        <v>25</v>
      </c>
      <c r="D45" s="35"/>
      <c r="E45" s="35"/>
      <c r="F45" s="35"/>
      <c r="G45" s="35"/>
      <c r="H45" s="22">
        <v>3</v>
      </c>
      <c r="I45" s="22"/>
      <c r="J45" s="22">
        <f>E17</f>
        <v>3.77</v>
      </c>
      <c r="K45" s="22"/>
      <c r="L45" s="22">
        <f>H45*J45</f>
        <v>11.31</v>
      </c>
      <c r="M45" s="22"/>
    </row>
    <row r="46" spans="1:18" s="13" customFormat="1" ht="11.25" customHeight="1">
      <c r="B46" s="14">
        <v>2</v>
      </c>
      <c r="C46" s="35" t="s">
        <v>27</v>
      </c>
      <c r="D46" s="35"/>
      <c r="E46" s="35"/>
      <c r="F46" s="35"/>
      <c r="G46" s="35"/>
      <c r="H46" s="22">
        <v>9.3000000000000007</v>
      </c>
      <c r="I46" s="22"/>
      <c r="J46" s="22">
        <f>E25</f>
        <v>0.5</v>
      </c>
      <c r="K46" s="22"/>
      <c r="L46" s="22">
        <f>H46*J46</f>
        <v>4.6500000000000004</v>
      </c>
      <c r="M46" s="22"/>
    </row>
    <row r="47" spans="1:18" s="13" customFormat="1" ht="11.25" customHeight="1">
      <c r="B47" s="18">
        <v>3</v>
      </c>
      <c r="C47" s="19" t="s">
        <v>26</v>
      </c>
      <c r="D47" s="20"/>
      <c r="E47" s="20"/>
      <c r="F47" s="20"/>
      <c r="G47" s="21"/>
      <c r="H47" s="22">
        <v>9.3000000000000007</v>
      </c>
      <c r="I47" s="22"/>
      <c r="J47" s="22">
        <f>E33</f>
        <v>0.14961111111111111</v>
      </c>
      <c r="K47" s="22"/>
      <c r="L47" s="22">
        <f>H47*J47</f>
        <v>1.3913833333333334</v>
      </c>
      <c r="M47" s="22"/>
    </row>
    <row r="48" spans="1:18" s="13" customFormat="1" ht="11.25" customHeight="1">
      <c r="B48" s="14">
        <v>4</v>
      </c>
      <c r="C48" s="35" t="s">
        <v>28</v>
      </c>
      <c r="D48" s="35"/>
      <c r="E48" s="35"/>
      <c r="F48" s="35"/>
      <c r="G48" s="35"/>
      <c r="H48" s="22">
        <v>2.46</v>
      </c>
      <c r="I48" s="22"/>
      <c r="J48" s="22">
        <v>2.4E-2</v>
      </c>
      <c r="K48" s="22"/>
      <c r="L48" s="22">
        <f>H48*J48</f>
        <v>5.9040000000000002E-2</v>
      </c>
      <c r="M48" s="22"/>
    </row>
    <row r="49" spans="1:18" s="13" customFormat="1">
      <c r="B49" s="38" t="s">
        <v>29</v>
      </c>
      <c r="C49" s="39"/>
      <c r="D49" s="39"/>
      <c r="E49" s="39"/>
      <c r="F49" s="39"/>
      <c r="G49" s="39"/>
      <c r="H49" s="39"/>
      <c r="I49" s="39"/>
      <c r="J49" s="39"/>
      <c r="K49" s="40"/>
      <c r="L49" s="37">
        <f>SUM(L45:M48)</f>
        <v>17.410423333333334</v>
      </c>
      <c r="M49" s="36"/>
    </row>
    <row r="50" spans="1:18" s="13" customFormat="1"/>
    <row r="51" spans="1:18" s="13" customFormat="1">
      <c r="B51" s="36" t="s">
        <v>31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8" s="13" customFormat="1" ht="11.25" customHeight="1">
      <c r="B52" s="14" t="s">
        <v>21</v>
      </c>
      <c r="C52" s="34" t="s">
        <v>22</v>
      </c>
      <c r="D52" s="34"/>
      <c r="E52" s="34"/>
      <c r="F52" s="34"/>
      <c r="G52" s="34"/>
      <c r="H52" s="34" t="s">
        <v>23</v>
      </c>
      <c r="I52" s="34"/>
      <c r="J52" s="34" t="s">
        <v>30</v>
      </c>
      <c r="K52" s="34"/>
      <c r="L52" s="34" t="s">
        <v>24</v>
      </c>
      <c r="M52" s="34"/>
    </row>
    <row r="53" spans="1:18" s="13" customFormat="1" ht="11.25" customHeight="1">
      <c r="B53" s="14">
        <v>1</v>
      </c>
      <c r="C53" s="35" t="s">
        <v>25</v>
      </c>
      <c r="D53" s="35"/>
      <c r="E53" s="35"/>
      <c r="F53" s="35"/>
      <c r="G53" s="35"/>
      <c r="H53" s="22">
        <v>40</v>
      </c>
      <c r="I53" s="22"/>
      <c r="J53" s="22">
        <f>J45</f>
        <v>3.77</v>
      </c>
      <c r="K53" s="22"/>
      <c r="L53" s="37">
        <f>H53*J53</f>
        <v>150.80000000000001</v>
      </c>
      <c r="M53" s="37"/>
    </row>
    <row r="54" spans="1:18" s="13" customFormat="1" ht="11.25" customHeight="1">
      <c r="B54" s="14">
        <v>2</v>
      </c>
      <c r="C54" s="35" t="s">
        <v>26</v>
      </c>
      <c r="D54" s="35"/>
      <c r="E54" s="35"/>
      <c r="F54" s="35"/>
      <c r="G54" s="35"/>
      <c r="H54" s="22">
        <v>110</v>
      </c>
      <c r="I54" s="22"/>
      <c r="J54" s="22">
        <f>E25</f>
        <v>0.5</v>
      </c>
      <c r="K54" s="22"/>
      <c r="L54" s="37">
        <f>H54*J54</f>
        <v>55</v>
      </c>
      <c r="M54" s="37"/>
    </row>
    <row r="55" spans="1:18" s="13" customFormat="1" ht="11.25" customHeight="1">
      <c r="B55" s="14">
        <v>3</v>
      </c>
      <c r="C55" s="35" t="s">
        <v>32</v>
      </c>
      <c r="D55" s="35"/>
      <c r="E55" s="35"/>
      <c r="F55" s="35"/>
      <c r="G55" s="35"/>
      <c r="H55" s="22">
        <v>1.8</v>
      </c>
      <c r="I55" s="22"/>
      <c r="J55" s="22">
        <f>E41</f>
        <v>20</v>
      </c>
      <c r="K55" s="22"/>
      <c r="L55" s="37">
        <f>H55*J55</f>
        <v>36</v>
      </c>
      <c r="M55" s="37"/>
    </row>
    <row r="56" spans="1:18" s="13" customFormat="1" ht="11.25" customHeight="1">
      <c r="B56" s="14">
        <v>4</v>
      </c>
      <c r="C56" s="35" t="s">
        <v>28</v>
      </c>
      <c r="D56" s="35"/>
      <c r="E56" s="35"/>
      <c r="F56" s="35"/>
      <c r="G56" s="35"/>
      <c r="H56" s="22">
        <v>14</v>
      </c>
      <c r="I56" s="22"/>
      <c r="J56" s="22">
        <v>2.4E-2</v>
      </c>
      <c r="K56" s="22"/>
      <c r="L56" s="37">
        <f>H56*J56</f>
        <v>0.33600000000000002</v>
      </c>
      <c r="M56" s="37"/>
    </row>
    <row r="57" spans="1:18" s="13" customFormat="1">
      <c r="B57" s="41" t="s">
        <v>29</v>
      </c>
      <c r="C57" s="41"/>
      <c r="D57" s="41"/>
      <c r="E57" s="41"/>
      <c r="F57" s="41"/>
      <c r="G57" s="41"/>
      <c r="H57" s="41"/>
      <c r="I57" s="41"/>
      <c r="J57" s="41"/>
      <c r="K57" s="41"/>
      <c r="L57" s="37">
        <f>SUM(L53:M56)</f>
        <v>242.13600000000002</v>
      </c>
      <c r="M57" s="37"/>
    </row>
    <row r="58" spans="1:18" s="13" customFormat="1"/>
    <row r="59" spans="1:18" s="13" customFormat="1">
      <c r="A59" s="42" t="s">
        <v>33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s="13" customFormat="1">
      <c r="A60" s="43" t="s">
        <v>34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</row>
    <row r="61" spans="1:18" s="13" customFormat="1">
      <c r="B61" s="13" t="s">
        <v>35</v>
      </c>
      <c r="G61" s="13">
        <v>11</v>
      </c>
      <c r="H61" s="13" t="s">
        <v>39</v>
      </c>
      <c r="I61" s="13">
        <v>6</v>
      </c>
      <c r="J61" s="13" t="s">
        <v>40</v>
      </c>
      <c r="K61" s="13" t="s">
        <v>6</v>
      </c>
      <c r="L61" s="13">
        <f t="shared" ref="L61:L64" si="0">G61*I61</f>
        <v>66</v>
      </c>
      <c r="M61" s="13" t="s">
        <v>41</v>
      </c>
    </row>
    <row r="62" spans="1:18" s="13" customFormat="1">
      <c r="B62" s="13" t="s">
        <v>36</v>
      </c>
      <c r="G62" s="13">
        <v>1.1000000000000001</v>
      </c>
      <c r="H62" s="13" t="s">
        <v>39</v>
      </c>
      <c r="I62" s="13">
        <v>4</v>
      </c>
      <c r="J62" s="13" t="s">
        <v>40</v>
      </c>
      <c r="K62" s="13" t="s">
        <v>6</v>
      </c>
      <c r="L62" s="13">
        <f t="shared" si="0"/>
        <v>4.4000000000000004</v>
      </c>
      <c r="M62" s="13" t="s">
        <v>41</v>
      </c>
    </row>
    <row r="63" spans="1:18" s="13" customFormat="1">
      <c r="B63" s="13" t="s">
        <v>37</v>
      </c>
      <c r="G63" s="13">
        <v>2.2000000000000002</v>
      </c>
      <c r="H63" s="13" t="s">
        <v>39</v>
      </c>
      <c r="I63" s="13">
        <v>6</v>
      </c>
      <c r="J63" s="13" t="s">
        <v>40</v>
      </c>
      <c r="K63" s="13" t="s">
        <v>6</v>
      </c>
      <c r="L63" s="13">
        <f t="shared" si="0"/>
        <v>13.200000000000001</v>
      </c>
      <c r="M63" s="13" t="s">
        <v>41</v>
      </c>
    </row>
    <row r="64" spans="1:18" s="13" customFormat="1">
      <c r="B64" s="13" t="s">
        <v>38</v>
      </c>
      <c r="G64" s="13">
        <v>2.2000000000000002</v>
      </c>
      <c r="H64" s="13" t="s">
        <v>39</v>
      </c>
      <c r="I64" s="13">
        <v>3</v>
      </c>
      <c r="J64" s="13" t="s">
        <v>40</v>
      </c>
      <c r="K64" s="13" t="s">
        <v>6</v>
      </c>
      <c r="L64" s="13">
        <f t="shared" si="0"/>
        <v>6.6000000000000005</v>
      </c>
      <c r="M64" s="13" t="s">
        <v>41</v>
      </c>
    </row>
    <row r="65" spans="1:18" s="13" customFormat="1">
      <c r="L65" s="13">
        <f>SUM(L61:L64)</f>
        <v>90.2</v>
      </c>
      <c r="M65" s="13" t="s">
        <v>41</v>
      </c>
    </row>
    <row r="66" spans="1:18" s="13" customFormat="1">
      <c r="A66" s="44" t="s">
        <v>133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</row>
    <row r="67" spans="1:18" s="13" customFormat="1">
      <c r="A67" s="44" t="s">
        <v>42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</row>
    <row r="68" spans="1:18" s="13" customFormat="1">
      <c r="A68" s="13">
        <v>4.29</v>
      </c>
      <c r="B68" s="13" t="s">
        <v>39</v>
      </c>
      <c r="C68" s="13">
        <f>L65</f>
        <v>90.2</v>
      </c>
      <c r="D68" s="13" t="s">
        <v>6</v>
      </c>
      <c r="E68" s="13">
        <f>A68*C68</f>
        <v>386.95800000000003</v>
      </c>
      <c r="F68" s="13" t="s">
        <v>7</v>
      </c>
    </row>
    <row r="69" spans="1:18" s="13" customFormat="1" ht="11.25" customHeight="1">
      <c r="A69" s="45" t="s">
        <v>151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</row>
    <row r="70" spans="1:18" s="13" customFormat="1">
      <c r="A70" s="15" t="s">
        <v>43</v>
      </c>
      <c r="B70" s="15" t="s">
        <v>44</v>
      </c>
      <c r="H70" s="13">
        <f>E68</f>
        <v>386.95800000000003</v>
      </c>
      <c r="I70" s="13" t="s">
        <v>5</v>
      </c>
      <c r="J70" s="13">
        <v>800</v>
      </c>
      <c r="K70" s="13" t="s">
        <v>6</v>
      </c>
      <c r="L70" s="13">
        <f>H70/J70</f>
        <v>0.48369750000000006</v>
      </c>
      <c r="M70" s="13" t="s">
        <v>7</v>
      </c>
    </row>
    <row r="71" spans="1:18" s="13" customFormat="1">
      <c r="B71" s="16" t="s">
        <v>45</v>
      </c>
      <c r="H71" s="13">
        <f>E68</f>
        <v>386.95800000000003</v>
      </c>
      <c r="I71" s="13" t="s">
        <v>5</v>
      </c>
      <c r="J71" s="13">
        <v>70</v>
      </c>
      <c r="K71" s="13" t="s">
        <v>6</v>
      </c>
      <c r="L71" s="13">
        <f>H71/J71</f>
        <v>5.527971428571429</v>
      </c>
      <c r="M71" s="13" t="s">
        <v>7</v>
      </c>
    </row>
    <row r="73" spans="1:18">
      <c r="A73" s="33" t="s">
        <v>46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ht="11.25" customHeight="1">
      <c r="A74" s="29" t="s">
        <v>144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1:18">
      <c r="A75" s="1">
        <v>15000</v>
      </c>
      <c r="B75" s="1" t="s">
        <v>5</v>
      </c>
      <c r="C75" s="1" t="s">
        <v>126</v>
      </c>
      <c r="D75" s="1" t="s">
        <v>6</v>
      </c>
      <c r="E75" s="1">
        <f>A75/12/23</f>
        <v>54.347826086956523</v>
      </c>
      <c r="F75" s="1" t="s">
        <v>7</v>
      </c>
    </row>
    <row r="76" spans="1:18">
      <c r="A76" s="2" t="s">
        <v>43</v>
      </c>
      <c r="B76" s="2" t="s">
        <v>44</v>
      </c>
      <c r="H76" s="1">
        <f>E75</f>
        <v>54.347826086956523</v>
      </c>
      <c r="I76" s="1" t="s">
        <v>5</v>
      </c>
      <c r="J76" s="1">
        <v>800</v>
      </c>
      <c r="K76" s="1" t="s">
        <v>6</v>
      </c>
      <c r="L76" s="1">
        <f>H76/J76</f>
        <v>6.7934782608695649E-2</v>
      </c>
      <c r="M76" s="1" t="s">
        <v>7</v>
      </c>
    </row>
    <row r="77" spans="1:18">
      <c r="B77" s="3" t="s">
        <v>45</v>
      </c>
      <c r="H77" s="1">
        <f>E75</f>
        <v>54.347826086956523</v>
      </c>
      <c r="I77" s="1" t="s">
        <v>5</v>
      </c>
      <c r="J77" s="1">
        <v>70</v>
      </c>
      <c r="K77" s="1" t="s">
        <v>6</v>
      </c>
      <c r="L77" s="1">
        <f>H77/J77</f>
        <v>0.77639751552795033</v>
      </c>
      <c r="M77" s="1" t="s">
        <v>7</v>
      </c>
    </row>
    <row r="79" spans="1:18" s="13" customFormat="1">
      <c r="A79" s="42" t="s">
        <v>48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</row>
    <row r="80" spans="1:18">
      <c r="A80" s="4" t="s">
        <v>49</v>
      </c>
    </row>
    <row r="81" spans="1:18" ht="11.25" customHeight="1">
      <c r="A81" s="30" t="s">
        <v>137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18">
      <c r="A82" s="4" t="s">
        <v>50</v>
      </c>
    </row>
    <row r="83" spans="1:18">
      <c r="A83" s="30" t="s">
        <v>138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1:18">
      <c r="A84" s="4" t="s">
        <v>51</v>
      </c>
    </row>
    <row r="85" spans="1:18">
      <c r="A85" s="30" t="s">
        <v>139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1:18">
      <c r="A86" s="1">
        <f>A68</f>
        <v>4.29</v>
      </c>
      <c r="B86" s="1" t="s">
        <v>39</v>
      </c>
      <c r="C86" s="1">
        <v>0.4</v>
      </c>
      <c r="D86" s="1" t="s">
        <v>39</v>
      </c>
      <c r="E86" s="1">
        <v>4</v>
      </c>
      <c r="F86" s="1" t="s">
        <v>39</v>
      </c>
      <c r="G86" s="1">
        <v>8</v>
      </c>
      <c r="H86" s="1" t="s">
        <v>6</v>
      </c>
      <c r="I86" s="1">
        <f>A86*C86*E86*G86</f>
        <v>54.912000000000006</v>
      </c>
      <c r="J86" s="1" t="s">
        <v>41</v>
      </c>
    </row>
    <row r="87" spans="1:18">
      <c r="A87" s="1" t="s">
        <v>52</v>
      </c>
      <c r="C87" s="1">
        <v>23</v>
      </c>
      <c r="D87" s="1" t="s">
        <v>39</v>
      </c>
      <c r="E87" s="1">
        <f>I86</f>
        <v>54.912000000000006</v>
      </c>
      <c r="F87" s="1" t="s">
        <v>6</v>
      </c>
      <c r="G87" s="1">
        <f>C87*E87</f>
        <v>1262.9760000000001</v>
      </c>
      <c r="H87" s="1" t="s">
        <v>7</v>
      </c>
    </row>
    <row r="88" spans="1:18">
      <c r="A88" s="2" t="s">
        <v>53</v>
      </c>
      <c r="B88" s="2"/>
    </row>
    <row r="89" spans="1:18">
      <c r="A89" s="1">
        <v>6000</v>
      </c>
      <c r="B89" s="3" t="s">
        <v>10</v>
      </c>
      <c r="C89" s="1">
        <v>600</v>
      </c>
      <c r="D89" s="1" t="s">
        <v>10</v>
      </c>
      <c r="E89" s="1">
        <f>G87</f>
        <v>1262.9760000000001</v>
      </c>
      <c r="F89" s="1" t="s">
        <v>6</v>
      </c>
      <c r="G89" s="1">
        <f>A89+C89+E89</f>
        <v>7862.9760000000006</v>
      </c>
      <c r="H89" s="1" t="s">
        <v>7</v>
      </c>
      <c r="I89" s="1" t="s">
        <v>47</v>
      </c>
      <c r="K89" s="1">
        <f>G89</f>
        <v>7862.9760000000006</v>
      </c>
      <c r="L89" s="1" t="s">
        <v>5</v>
      </c>
      <c r="M89" s="1">
        <v>23</v>
      </c>
      <c r="N89" s="1" t="s">
        <v>6</v>
      </c>
      <c r="O89" s="1">
        <f>K89/22</f>
        <v>357.40800000000002</v>
      </c>
      <c r="P89" s="1" t="s">
        <v>7</v>
      </c>
      <c r="Q89" s="1" t="s">
        <v>54</v>
      </c>
    </row>
    <row r="90" spans="1:18">
      <c r="A90" s="2" t="s">
        <v>43</v>
      </c>
      <c r="B90" s="2" t="s">
        <v>44</v>
      </c>
      <c r="H90" s="1">
        <f>O89</f>
        <v>357.40800000000002</v>
      </c>
      <c r="I90" s="1" t="s">
        <v>5</v>
      </c>
      <c r="J90" s="1">
        <v>800</v>
      </c>
      <c r="K90" s="1" t="s">
        <v>6</v>
      </c>
      <c r="L90" s="1">
        <f>H90/J90</f>
        <v>0.44676000000000005</v>
      </c>
      <c r="M90" s="1" t="s">
        <v>7</v>
      </c>
    </row>
    <row r="91" spans="1:18">
      <c r="B91" s="3" t="s">
        <v>45</v>
      </c>
      <c r="H91" s="1">
        <f>O89</f>
        <v>357.40800000000002</v>
      </c>
      <c r="I91" s="1" t="s">
        <v>5</v>
      </c>
      <c r="J91" s="1">
        <v>70</v>
      </c>
      <c r="K91" s="1" t="s">
        <v>6</v>
      </c>
      <c r="L91" s="1">
        <f>H91/J91</f>
        <v>5.1058285714285718</v>
      </c>
      <c r="M91" s="1" t="s">
        <v>7</v>
      </c>
    </row>
    <row r="93" spans="1:18">
      <c r="A93" s="33" t="s">
        <v>55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</row>
    <row r="94" spans="1:18">
      <c r="A94" s="4" t="s">
        <v>56</v>
      </c>
    </row>
    <row r="95" spans="1:18">
      <c r="A95" s="30" t="s">
        <v>147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spans="1:18">
      <c r="A96" s="1">
        <v>380</v>
      </c>
      <c r="B96" s="1" t="s">
        <v>39</v>
      </c>
      <c r="C96" s="1">
        <v>1</v>
      </c>
      <c r="D96" s="1" t="s">
        <v>6</v>
      </c>
      <c r="E96" s="1" t="s">
        <v>39</v>
      </c>
      <c r="F96" s="1">
        <v>23</v>
      </c>
      <c r="G96" s="1" t="s">
        <v>6</v>
      </c>
      <c r="H96" s="1">
        <f>A96*C96*F96</f>
        <v>8740</v>
      </c>
      <c r="I96" s="1" t="s">
        <v>7</v>
      </c>
      <c r="J96" s="1" t="s">
        <v>47</v>
      </c>
    </row>
    <row r="97" spans="1:18">
      <c r="A97" s="4"/>
    </row>
    <row r="98" spans="1:18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</row>
    <row r="100" spans="1:18" s="13" customFormat="1">
      <c r="A100" s="17" t="s">
        <v>148</v>
      </c>
    </row>
    <row r="101" spans="1:18" s="13" customForma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</row>
    <row r="102" spans="1:18" s="13" customFormat="1">
      <c r="A102" s="44" t="s">
        <v>57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</row>
    <row r="103" spans="1:18" s="13" customFormat="1"/>
    <row r="104" spans="1:18" s="13" customFormat="1">
      <c r="A104" s="13">
        <v>6</v>
      </c>
      <c r="B104" s="13" t="s">
        <v>39</v>
      </c>
      <c r="C104" s="13">
        <v>7</v>
      </c>
      <c r="D104" s="13" t="s">
        <v>6</v>
      </c>
      <c r="E104" s="13">
        <f>A104*C104</f>
        <v>42</v>
      </c>
    </row>
    <row r="105" spans="1:18" s="13" customFormat="1">
      <c r="A105" s="13">
        <f>E103</f>
        <v>0</v>
      </c>
      <c r="B105" s="13" t="s">
        <v>10</v>
      </c>
      <c r="C105" s="13">
        <f>E104</f>
        <v>42</v>
      </c>
      <c r="D105" s="13" t="s">
        <v>6</v>
      </c>
      <c r="E105" s="13">
        <f>A105+C105</f>
        <v>42</v>
      </c>
      <c r="F105" s="13" t="s">
        <v>39</v>
      </c>
      <c r="G105" s="13">
        <f>A86</f>
        <v>4.29</v>
      </c>
      <c r="H105" s="13" t="s">
        <v>39</v>
      </c>
      <c r="I105" s="13">
        <v>23</v>
      </c>
      <c r="J105" s="13" t="s">
        <v>6</v>
      </c>
      <c r="K105" s="13">
        <f>E105*G105*I105</f>
        <v>4144.1400000000003</v>
      </c>
      <c r="L105" s="13" t="s">
        <v>7</v>
      </c>
      <c r="M105" s="13" t="s">
        <v>47</v>
      </c>
    </row>
    <row r="106" spans="1:18">
      <c r="A106" s="2" t="s">
        <v>58</v>
      </c>
    </row>
    <row r="107" spans="1:18">
      <c r="A107" s="1">
        <f>H96</f>
        <v>8740</v>
      </c>
      <c r="B107" s="1" t="s">
        <v>10</v>
      </c>
      <c r="C107" s="1">
        <f>I99</f>
        <v>0</v>
      </c>
      <c r="D107" s="1" t="s">
        <v>10</v>
      </c>
      <c r="E107" s="1">
        <f>K105</f>
        <v>4144.1400000000003</v>
      </c>
      <c r="F107" s="1" t="s">
        <v>10</v>
      </c>
      <c r="G107" s="1">
        <v>0</v>
      </c>
      <c r="H107" s="1" t="s">
        <v>6</v>
      </c>
      <c r="I107" s="1">
        <f>A107+C107+E107+G107</f>
        <v>12884.14</v>
      </c>
      <c r="J107" s="1" t="s">
        <v>5</v>
      </c>
      <c r="K107" s="1">
        <v>23</v>
      </c>
      <c r="L107" s="1" t="s">
        <v>6</v>
      </c>
      <c r="M107" s="1">
        <f>I107/K107</f>
        <v>560.17999999999995</v>
      </c>
      <c r="N107" s="1" t="s">
        <v>7</v>
      </c>
      <c r="O107" s="1" t="s">
        <v>149</v>
      </c>
    </row>
    <row r="108" spans="1:18">
      <c r="A108" s="2" t="s">
        <v>43</v>
      </c>
      <c r="B108" s="2" t="s">
        <v>44</v>
      </c>
      <c r="H108" s="1">
        <f>M107</f>
        <v>560.17999999999995</v>
      </c>
      <c r="I108" s="1" t="s">
        <v>5</v>
      </c>
      <c r="J108" s="1">
        <v>800</v>
      </c>
      <c r="K108" s="1" t="s">
        <v>6</v>
      </c>
      <c r="L108" s="1">
        <f>H108/J108</f>
        <v>0.70022499999999999</v>
      </c>
      <c r="M108" s="1" t="s">
        <v>7</v>
      </c>
    </row>
    <row r="109" spans="1:18">
      <c r="B109" s="3" t="s">
        <v>45</v>
      </c>
      <c r="H109" s="1">
        <f>M107</f>
        <v>560.17999999999995</v>
      </c>
      <c r="I109" s="1" t="s">
        <v>5</v>
      </c>
      <c r="J109" s="1">
        <v>70</v>
      </c>
      <c r="K109" s="1" t="s">
        <v>6</v>
      </c>
      <c r="L109" s="1">
        <f>H109/J109</f>
        <v>8.0025714285714287</v>
      </c>
      <c r="M109" s="1" t="s">
        <v>7</v>
      </c>
    </row>
    <row r="111" spans="1:18">
      <c r="A111" s="33" t="s">
        <v>59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1:18">
      <c r="A112" s="4" t="s">
        <v>60</v>
      </c>
    </row>
    <row r="113" spans="1:14">
      <c r="A113" s="1" t="s">
        <v>61</v>
      </c>
      <c r="D113" s="1">
        <v>6</v>
      </c>
      <c r="E113" s="1" t="s">
        <v>39</v>
      </c>
      <c r="F113" s="1">
        <v>450</v>
      </c>
      <c r="G113" s="1" t="s">
        <v>6</v>
      </c>
      <c r="H113" s="1">
        <f>D113*F113</f>
        <v>2700</v>
      </c>
    </row>
    <row r="114" spans="1:14">
      <c r="A114" s="1" t="s">
        <v>62</v>
      </c>
      <c r="D114" s="1">
        <v>3</v>
      </c>
      <c r="E114" s="1" t="s">
        <v>39</v>
      </c>
      <c r="F114" s="1">
        <v>700</v>
      </c>
      <c r="G114" s="1" t="s">
        <v>6</v>
      </c>
      <c r="H114" s="1">
        <f>D114*F114</f>
        <v>2100</v>
      </c>
    </row>
    <row r="115" spans="1:14">
      <c r="A115" s="1" t="s">
        <v>63</v>
      </c>
      <c r="D115" s="1">
        <v>3</v>
      </c>
      <c r="E115" s="1" t="s">
        <v>39</v>
      </c>
      <c r="F115" s="1">
        <v>600</v>
      </c>
      <c r="G115" s="1" t="s">
        <v>6</v>
      </c>
      <c r="H115" s="1">
        <f>D115*F115</f>
        <v>1800</v>
      </c>
    </row>
    <row r="116" spans="1:14">
      <c r="A116" s="1" t="s">
        <v>64</v>
      </c>
      <c r="D116" s="1">
        <v>200</v>
      </c>
      <c r="E116" s="1" t="s">
        <v>39</v>
      </c>
      <c r="F116" s="1">
        <v>25</v>
      </c>
      <c r="G116" s="1" t="s">
        <v>6</v>
      </c>
      <c r="H116" s="1">
        <f>D116*F116</f>
        <v>5000</v>
      </c>
    </row>
    <row r="117" spans="1:14">
      <c r="G117" s="1" t="s">
        <v>29</v>
      </c>
      <c r="H117" s="1">
        <f>SUM(H113:H116)</f>
        <v>11600</v>
      </c>
    </row>
    <row r="118" spans="1:14">
      <c r="E118" s="2" t="s">
        <v>65</v>
      </c>
      <c r="H118" s="1">
        <f>H117</f>
        <v>11600</v>
      </c>
      <c r="I118" s="1" t="s">
        <v>5</v>
      </c>
      <c r="J118" s="1">
        <v>12</v>
      </c>
      <c r="K118" s="1" t="s">
        <v>6</v>
      </c>
      <c r="L118" s="1">
        <f>H118/J118</f>
        <v>966.66666666666663</v>
      </c>
      <c r="M118" s="1" t="s">
        <v>7</v>
      </c>
      <c r="N118" s="1" t="s">
        <v>47</v>
      </c>
    </row>
    <row r="119" spans="1:14">
      <c r="A119" s="4" t="s">
        <v>66</v>
      </c>
    </row>
    <row r="120" spans="1:14">
      <c r="A120" s="1" t="s">
        <v>67</v>
      </c>
      <c r="D120" s="1">
        <v>8</v>
      </c>
      <c r="E120" s="1" t="s">
        <v>39</v>
      </c>
      <c r="F120" s="1">
        <v>200</v>
      </c>
      <c r="G120" s="1" t="s">
        <v>6</v>
      </c>
      <c r="H120" s="1">
        <f>D120*F120</f>
        <v>1600</v>
      </c>
    </row>
    <row r="121" spans="1:14">
      <c r="A121" s="1" t="s">
        <v>68</v>
      </c>
      <c r="D121" s="1">
        <v>16</v>
      </c>
      <c r="E121" s="1" t="s">
        <v>39</v>
      </c>
      <c r="F121" s="1">
        <v>80</v>
      </c>
      <c r="G121" s="1" t="s">
        <v>6</v>
      </c>
      <c r="H121" s="1">
        <f>D121*F121</f>
        <v>1280</v>
      </c>
    </row>
    <row r="122" spans="1:14">
      <c r="A122" s="1" t="s">
        <v>69</v>
      </c>
      <c r="D122" s="1">
        <v>4</v>
      </c>
      <c r="E122" s="1" t="s">
        <v>39</v>
      </c>
      <c r="F122" s="1">
        <v>160</v>
      </c>
      <c r="G122" s="1" t="s">
        <v>6</v>
      </c>
      <c r="H122" s="1">
        <f>D122*F122</f>
        <v>640</v>
      </c>
    </row>
    <row r="123" spans="1:14">
      <c r="A123" s="1" t="s">
        <v>70</v>
      </c>
      <c r="D123" s="1">
        <v>2</v>
      </c>
      <c r="E123" s="1" t="s">
        <v>39</v>
      </c>
      <c r="F123" s="1">
        <v>80</v>
      </c>
      <c r="G123" s="1" t="s">
        <v>6</v>
      </c>
      <c r="H123" s="1">
        <f>D123*F123</f>
        <v>160</v>
      </c>
    </row>
    <row r="124" spans="1:14">
      <c r="G124" s="1" t="s">
        <v>29</v>
      </c>
      <c r="H124" s="1">
        <f>SUM(H120:H123)</f>
        <v>3680</v>
      </c>
    </row>
    <row r="125" spans="1:14">
      <c r="E125" s="2" t="s">
        <v>65</v>
      </c>
      <c r="H125" s="1">
        <f>H124</f>
        <v>3680</v>
      </c>
      <c r="I125" s="1" t="s">
        <v>5</v>
      </c>
      <c r="J125" s="1">
        <v>12</v>
      </c>
      <c r="K125" s="1" t="s">
        <v>6</v>
      </c>
      <c r="L125" s="1">
        <f>H125/J125</f>
        <v>306.66666666666669</v>
      </c>
      <c r="M125" s="1" t="s">
        <v>7</v>
      </c>
      <c r="N125" s="1" t="s">
        <v>47</v>
      </c>
    </row>
    <row r="126" spans="1:14">
      <c r="A126" s="4" t="s">
        <v>71</v>
      </c>
    </row>
    <row r="127" spans="1:14">
      <c r="A127" s="1" t="s">
        <v>72</v>
      </c>
      <c r="D127" s="1">
        <v>250</v>
      </c>
    </row>
    <row r="128" spans="1:14">
      <c r="A128" s="1" t="s">
        <v>73</v>
      </c>
      <c r="D128" s="1">
        <v>500</v>
      </c>
    </row>
    <row r="129" spans="1:16">
      <c r="C129" s="1" t="s">
        <v>29</v>
      </c>
      <c r="D129" s="1">
        <f>SUM(D127:D128)</f>
        <v>750</v>
      </c>
    </row>
    <row r="130" spans="1:16">
      <c r="A130" s="4" t="s">
        <v>74</v>
      </c>
    </row>
    <row r="131" spans="1:16">
      <c r="A131" s="1" t="s">
        <v>75</v>
      </c>
      <c r="D131" s="1">
        <v>3</v>
      </c>
      <c r="E131" s="1" t="s">
        <v>39</v>
      </c>
      <c r="F131" s="1">
        <v>120</v>
      </c>
      <c r="G131" s="1" t="s">
        <v>6</v>
      </c>
      <c r="H131" s="1">
        <f>D131*F131</f>
        <v>360</v>
      </c>
    </row>
    <row r="132" spans="1:16">
      <c r="A132" s="1" t="s">
        <v>76</v>
      </c>
      <c r="D132" s="1">
        <v>9</v>
      </c>
      <c r="E132" s="1" t="s">
        <v>39</v>
      </c>
      <c r="F132" s="1">
        <v>70</v>
      </c>
      <c r="G132" s="1" t="s">
        <v>6</v>
      </c>
      <c r="H132" s="1">
        <f>D132*F132</f>
        <v>630</v>
      </c>
    </row>
    <row r="133" spans="1:16">
      <c r="A133" s="1" t="s">
        <v>77</v>
      </c>
      <c r="D133" s="1">
        <v>1</v>
      </c>
      <c r="E133" s="1" t="s">
        <v>39</v>
      </c>
      <c r="F133" s="1">
        <v>600</v>
      </c>
      <c r="G133" s="1" t="s">
        <v>6</v>
      </c>
      <c r="H133" s="1">
        <f>D133*F133</f>
        <v>600</v>
      </c>
    </row>
    <row r="134" spans="1:16">
      <c r="G134" s="1" t="s">
        <v>29</v>
      </c>
      <c r="H134" s="1">
        <f>SUM(H131:H133)</f>
        <v>1590</v>
      </c>
    </row>
    <row r="135" spans="1:16">
      <c r="E135" s="2" t="s">
        <v>65</v>
      </c>
      <c r="H135" s="1">
        <f>H134</f>
        <v>1590</v>
      </c>
      <c r="I135" s="1" t="s">
        <v>5</v>
      </c>
      <c r="J135" s="1">
        <v>12</v>
      </c>
      <c r="K135" s="1" t="s">
        <v>6</v>
      </c>
      <c r="L135" s="1">
        <f>H135/J135</f>
        <v>132.5</v>
      </c>
      <c r="M135" s="1" t="s">
        <v>7</v>
      </c>
      <c r="N135" s="1" t="s">
        <v>47</v>
      </c>
    </row>
    <row r="136" spans="1:16">
      <c r="A136" s="4" t="s">
        <v>78</v>
      </c>
    </row>
    <row r="137" spans="1:16">
      <c r="D137" s="1">
        <v>500</v>
      </c>
      <c r="E137" s="1" t="s">
        <v>7</v>
      </c>
      <c r="F137" s="1" t="s">
        <v>47</v>
      </c>
    </row>
    <row r="138" spans="1:16">
      <c r="A138" s="4" t="s">
        <v>79</v>
      </c>
    </row>
    <row r="139" spans="1:16">
      <c r="D139" s="1">
        <v>10000</v>
      </c>
      <c r="E139" s="1" t="s">
        <v>7</v>
      </c>
      <c r="F139" s="1" t="s">
        <v>47</v>
      </c>
    </row>
    <row r="140" spans="1:16">
      <c r="A140" s="2" t="s">
        <v>80</v>
      </c>
    </row>
    <row r="141" spans="1:16">
      <c r="A141" s="1">
        <f>L118</f>
        <v>966.66666666666663</v>
      </c>
      <c r="B141" s="1" t="s">
        <v>10</v>
      </c>
      <c r="C141" s="1">
        <f>L125</f>
        <v>306.66666666666669</v>
      </c>
      <c r="D141" s="1" t="s">
        <v>10</v>
      </c>
      <c r="E141" s="1">
        <f>L135</f>
        <v>132.5</v>
      </c>
      <c r="F141" s="1" t="s">
        <v>10</v>
      </c>
      <c r="G141" s="1">
        <f>D137</f>
        <v>500</v>
      </c>
      <c r="H141" s="1" t="s">
        <v>10</v>
      </c>
      <c r="I141" s="1">
        <f>D139</f>
        <v>10000</v>
      </c>
      <c r="J141" s="1" t="s">
        <v>6</v>
      </c>
      <c r="K141" s="1">
        <f>A141+C141+E141+G141+I141</f>
        <v>11905.833333333334</v>
      </c>
      <c r="L141" s="1" t="s">
        <v>5</v>
      </c>
      <c r="M141" s="1">
        <v>23</v>
      </c>
      <c r="N141" s="1" t="s">
        <v>6</v>
      </c>
      <c r="O141" s="1">
        <f>K141/22</f>
        <v>541.17424242424249</v>
      </c>
      <c r="P141" s="1" t="s">
        <v>7</v>
      </c>
    </row>
    <row r="142" spans="1:16">
      <c r="A142" s="2" t="s">
        <v>43</v>
      </c>
      <c r="B142" s="2" t="s">
        <v>44</v>
      </c>
      <c r="H142" s="1">
        <f>O141</f>
        <v>541.17424242424249</v>
      </c>
      <c r="I142" s="1" t="s">
        <v>5</v>
      </c>
      <c r="J142" s="1">
        <v>800</v>
      </c>
      <c r="K142" s="1" t="s">
        <v>6</v>
      </c>
      <c r="L142" s="1">
        <f>H142/J142</f>
        <v>0.67646780303030307</v>
      </c>
      <c r="M142" s="1" t="s">
        <v>7</v>
      </c>
    </row>
    <row r="143" spans="1:16">
      <c r="B143" s="3" t="s">
        <v>45</v>
      </c>
      <c r="H143" s="1">
        <f>O141</f>
        <v>541.17424242424249</v>
      </c>
      <c r="I143" s="1" t="s">
        <v>5</v>
      </c>
      <c r="J143" s="1">
        <v>70</v>
      </c>
      <c r="K143" s="1" t="s">
        <v>6</v>
      </c>
      <c r="L143" s="1">
        <f>H143/J143</f>
        <v>7.7310606060606073</v>
      </c>
      <c r="M143" s="1" t="s">
        <v>7</v>
      </c>
    </row>
    <row r="145" spans="1:18">
      <c r="A145" s="33" t="s">
        <v>81</v>
      </c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</row>
    <row r="146" spans="1:18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1:18">
      <c r="B147" s="7" t="s">
        <v>21</v>
      </c>
      <c r="C147" s="46" t="s">
        <v>82</v>
      </c>
      <c r="D147" s="46"/>
      <c r="E147" s="46"/>
      <c r="F147" s="46"/>
      <c r="G147" s="46"/>
      <c r="H147" s="46" t="s">
        <v>86</v>
      </c>
      <c r="I147" s="46"/>
      <c r="J147" s="46" t="s">
        <v>88</v>
      </c>
      <c r="K147" s="46"/>
      <c r="L147" s="46" t="s">
        <v>87</v>
      </c>
      <c r="M147" s="46"/>
    </row>
    <row r="148" spans="1:18">
      <c r="B148" s="7">
        <v>1</v>
      </c>
      <c r="C148" s="48" t="s">
        <v>83</v>
      </c>
      <c r="D148" s="48"/>
      <c r="E148" s="48"/>
      <c r="F148" s="48"/>
      <c r="G148" s="48"/>
      <c r="H148" s="46">
        <v>1</v>
      </c>
      <c r="I148" s="46"/>
      <c r="J148" s="47">
        <v>23000</v>
      </c>
      <c r="K148" s="46"/>
      <c r="L148" s="49">
        <f>J148*H148</f>
        <v>23000</v>
      </c>
      <c r="M148" s="49"/>
    </row>
    <row r="149" spans="1:18">
      <c r="B149" s="7">
        <v>2</v>
      </c>
      <c r="C149" s="48" t="s">
        <v>84</v>
      </c>
      <c r="D149" s="48"/>
      <c r="E149" s="48"/>
      <c r="F149" s="48"/>
      <c r="G149" s="48"/>
      <c r="H149" s="46">
        <v>1</v>
      </c>
      <c r="I149" s="46"/>
      <c r="J149" s="47">
        <v>23000</v>
      </c>
      <c r="K149" s="46"/>
      <c r="L149" s="49">
        <f>J149*H149</f>
        <v>23000</v>
      </c>
      <c r="M149" s="49"/>
    </row>
    <row r="150" spans="1:18">
      <c r="B150" s="7">
        <v>3</v>
      </c>
      <c r="C150" s="48" t="s">
        <v>85</v>
      </c>
      <c r="D150" s="48"/>
      <c r="E150" s="48"/>
      <c r="F150" s="48"/>
      <c r="G150" s="48"/>
      <c r="H150" s="46">
        <v>1</v>
      </c>
      <c r="I150" s="46"/>
      <c r="J150" s="47">
        <v>20000</v>
      </c>
      <c r="K150" s="46"/>
      <c r="L150" s="49">
        <f>J150*H150</f>
        <v>20000</v>
      </c>
      <c r="M150" s="49"/>
    </row>
    <row r="151" spans="1:18">
      <c r="B151" s="50" t="s">
        <v>29</v>
      </c>
      <c r="C151" s="50"/>
      <c r="D151" s="50"/>
      <c r="E151" s="50"/>
      <c r="F151" s="50"/>
      <c r="G151" s="50"/>
      <c r="H151" s="50"/>
      <c r="I151" s="50"/>
      <c r="J151" s="50"/>
      <c r="K151" s="50"/>
      <c r="L151" s="49">
        <f>SUM(L148:M150)</f>
        <v>66000</v>
      </c>
      <c r="M151" s="46"/>
    </row>
    <row r="152" spans="1:18">
      <c r="A152" s="2" t="s">
        <v>89</v>
      </c>
      <c r="F152" s="51">
        <f>L151</f>
        <v>66000</v>
      </c>
      <c r="G152" s="51"/>
      <c r="H152" s="1" t="s">
        <v>5</v>
      </c>
      <c r="I152" s="1">
        <v>23</v>
      </c>
      <c r="J152" s="1" t="s">
        <v>6</v>
      </c>
      <c r="K152" s="1">
        <f>F152/I152</f>
        <v>2869.5652173913045</v>
      </c>
      <c r="L152" s="1" t="s">
        <v>7</v>
      </c>
      <c r="M152" s="1" t="s">
        <v>149</v>
      </c>
    </row>
    <row r="153" spans="1:18">
      <c r="A153" s="2" t="s">
        <v>43</v>
      </c>
      <c r="B153" s="2" t="s">
        <v>44</v>
      </c>
      <c r="H153" s="1">
        <f>K152</f>
        <v>2869.5652173913045</v>
      </c>
      <c r="I153" s="1" t="s">
        <v>5</v>
      </c>
      <c r="J153" s="1">
        <v>800</v>
      </c>
      <c r="K153" s="1" t="s">
        <v>6</v>
      </c>
      <c r="L153" s="1">
        <f>H153/J153</f>
        <v>3.5869565217391308</v>
      </c>
      <c r="M153" s="1" t="s">
        <v>7</v>
      </c>
    </row>
    <row r="154" spans="1:18">
      <c r="B154" s="3" t="s">
        <v>45</v>
      </c>
      <c r="H154" s="1">
        <f>K152</f>
        <v>2869.5652173913045</v>
      </c>
      <c r="I154" s="1" t="s">
        <v>5</v>
      </c>
      <c r="J154" s="1">
        <v>70</v>
      </c>
      <c r="K154" s="1" t="s">
        <v>6</v>
      </c>
      <c r="L154" s="1">
        <f>H154/J154</f>
        <v>40.993788819875782</v>
      </c>
      <c r="M154" s="1" t="s">
        <v>7</v>
      </c>
    </row>
    <row r="156" spans="1:18">
      <c r="A156" s="33" t="s">
        <v>143</v>
      </c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</row>
    <row r="158" spans="1:18">
      <c r="B158" s="7" t="s">
        <v>21</v>
      </c>
      <c r="C158" s="46" t="s">
        <v>90</v>
      </c>
      <c r="D158" s="46"/>
      <c r="E158" s="46"/>
      <c r="F158" s="46"/>
      <c r="G158" s="46"/>
      <c r="H158" s="46" t="s">
        <v>86</v>
      </c>
      <c r="I158" s="46"/>
      <c r="J158" s="46" t="s">
        <v>91</v>
      </c>
      <c r="K158" s="46"/>
      <c r="L158" s="46" t="s">
        <v>87</v>
      </c>
      <c r="M158" s="46"/>
    </row>
    <row r="159" spans="1:18">
      <c r="B159" s="52" t="s">
        <v>92</v>
      </c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4"/>
    </row>
    <row r="160" spans="1:18">
      <c r="B160" s="7">
        <v>1</v>
      </c>
      <c r="C160" s="48" t="s">
        <v>141</v>
      </c>
      <c r="D160" s="48"/>
      <c r="E160" s="48"/>
      <c r="F160" s="48"/>
      <c r="G160" s="48"/>
      <c r="H160" s="46">
        <v>1</v>
      </c>
      <c r="I160" s="46"/>
      <c r="J160" s="47">
        <v>448000</v>
      </c>
      <c r="K160" s="46"/>
      <c r="L160" s="49">
        <f>J160*H160</f>
        <v>448000</v>
      </c>
      <c r="M160" s="49"/>
    </row>
    <row r="161" spans="1:18">
      <c r="B161" s="7">
        <v>2</v>
      </c>
      <c r="C161" s="48" t="s">
        <v>93</v>
      </c>
      <c r="D161" s="48"/>
      <c r="E161" s="48"/>
      <c r="F161" s="48"/>
      <c r="G161" s="48"/>
      <c r="H161" s="46">
        <v>1</v>
      </c>
      <c r="I161" s="46"/>
      <c r="J161" s="47">
        <v>20000</v>
      </c>
      <c r="K161" s="46"/>
      <c r="L161" s="49">
        <f>J161*H161</f>
        <v>20000</v>
      </c>
      <c r="M161" s="49"/>
    </row>
    <row r="162" spans="1:18">
      <c r="B162" s="7">
        <v>3</v>
      </c>
      <c r="C162" s="48" t="s">
        <v>94</v>
      </c>
      <c r="D162" s="48"/>
      <c r="E162" s="48"/>
      <c r="F162" s="48"/>
      <c r="G162" s="48"/>
      <c r="H162" s="46">
        <v>1</v>
      </c>
      <c r="I162" s="46"/>
      <c r="J162" s="47">
        <v>27000</v>
      </c>
      <c r="K162" s="46"/>
      <c r="L162" s="49">
        <f>J162*H162</f>
        <v>27000</v>
      </c>
      <c r="M162" s="49"/>
    </row>
    <row r="163" spans="1:18" ht="11.25" customHeight="1">
      <c r="B163" s="7">
        <v>4</v>
      </c>
      <c r="C163" s="48"/>
      <c r="D163" s="48"/>
      <c r="E163" s="48"/>
      <c r="F163" s="48"/>
      <c r="G163" s="48"/>
      <c r="H163" s="46"/>
      <c r="I163" s="46"/>
      <c r="J163" s="55" t="s">
        <v>29</v>
      </c>
      <c r="K163" s="56"/>
      <c r="L163" s="49">
        <f>SUM(L160:M162)</f>
        <v>495000</v>
      </c>
      <c r="M163" s="49"/>
    </row>
    <row r="164" spans="1:18">
      <c r="B164" s="52" t="s">
        <v>95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4"/>
    </row>
    <row r="165" spans="1:18">
      <c r="B165" s="7">
        <v>5</v>
      </c>
      <c r="C165" s="48" t="s">
        <v>96</v>
      </c>
      <c r="D165" s="48"/>
      <c r="E165" s="48"/>
      <c r="F165" s="48"/>
      <c r="G165" s="48"/>
      <c r="H165" s="46">
        <v>47</v>
      </c>
      <c r="I165" s="46"/>
      <c r="J165" s="47">
        <v>4000</v>
      </c>
      <c r="K165" s="46"/>
      <c r="L165" s="49">
        <f t="shared" ref="L165:L167" si="1">J165*H165</f>
        <v>188000</v>
      </c>
      <c r="M165" s="49"/>
    </row>
    <row r="166" spans="1:18">
      <c r="B166" s="7">
        <v>6</v>
      </c>
      <c r="C166" s="48" t="s">
        <v>97</v>
      </c>
      <c r="D166" s="48"/>
      <c r="E166" s="48"/>
      <c r="F166" s="48"/>
      <c r="G166" s="48"/>
      <c r="H166" s="46">
        <v>350</v>
      </c>
      <c r="I166" s="46"/>
      <c r="J166" s="47">
        <v>120</v>
      </c>
      <c r="K166" s="46"/>
      <c r="L166" s="49">
        <f t="shared" si="1"/>
        <v>42000</v>
      </c>
      <c r="M166" s="49"/>
    </row>
    <row r="167" spans="1:18" ht="11.25" customHeight="1">
      <c r="B167" s="7">
        <v>7</v>
      </c>
      <c r="C167" s="23" t="s">
        <v>98</v>
      </c>
      <c r="D167" s="24"/>
      <c r="E167" s="24"/>
      <c r="F167" s="24"/>
      <c r="G167" s="25"/>
      <c r="H167" s="57">
        <v>10</v>
      </c>
      <c r="I167" s="58"/>
      <c r="J167" s="59">
        <v>400</v>
      </c>
      <c r="K167" s="60"/>
      <c r="L167" s="61">
        <f t="shared" si="1"/>
        <v>4000</v>
      </c>
      <c r="M167" s="62"/>
    </row>
    <row r="168" spans="1:18">
      <c r="B168" s="7">
        <v>8</v>
      </c>
      <c r="C168" s="23"/>
      <c r="D168" s="24"/>
      <c r="E168" s="24"/>
      <c r="F168" s="24"/>
      <c r="G168" s="25"/>
      <c r="H168" s="57"/>
      <c r="I168" s="58"/>
      <c r="J168" s="55" t="s">
        <v>29</v>
      </c>
      <c r="K168" s="64"/>
      <c r="L168" s="61">
        <f>SUM(L165:M167)</f>
        <v>234000</v>
      </c>
      <c r="M168" s="62"/>
    </row>
    <row r="169" spans="1:18">
      <c r="B169" s="52" t="s">
        <v>99</v>
      </c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4"/>
    </row>
    <row r="170" spans="1:18">
      <c r="B170" s="7">
        <v>9</v>
      </c>
      <c r="C170" s="48" t="s">
        <v>100</v>
      </c>
      <c r="D170" s="48"/>
      <c r="E170" s="48"/>
      <c r="F170" s="48"/>
      <c r="G170" s="48"/>
      <c r="H170" s="46"/>
      <c r="I170" s="46"/>
      <c r="J170" s="47"/>
      <c r="K170" s="46"/>
      <c r="L170" s="61"/>
      <c r="M170" s="62"/>
    </row>
    <row r="171" spans="1:18">
      <c r="B171" s="7">
        <v>10</v>
      </c>
      <c r="C171" s="48" t="s">
        <v>101</v>
      </c>
      <c r="D171" s="48"/>
      <c r="E171" s="48"/>
      <c r="F171" s="48"/>
      <c r="G171" s="48"/>
      <c r="H171" s="46"/>
      <c r="I171" s="46"/>
      <c r="J171" s="47"/>
      <c r="K171" s="46"/>
      <c r="L171" s="61"/>
      <c r="M171" s="62"/>
    </row>
    <row r="172" spans="1:18">
      <c r="B172" s="7">
        <v>11</v>
      </c>
      <c r="C172" s="67" t="s">
        <v>29</v>
      </c>
      <c r="D172" s="68"/>
      <c r="E172" s="68"/>
      <c r="F172" s="68"/>
      <c r="G172" s="68"/>
      <c r="H172" s="68"/>
      <c r="I172" s="68"/>
      <c r="J172" s="68"/>
      <c r="K172" s="56"/>
      <c r="L172" s="61">
        <f>L163+L168</f>
        <v>729000</v>
      </c>
      <c r="M172" s="62"/>
    </row>
    <row r="173" spans="1:18">
      <c r="B173" s="10"/>
      <c r="C173" s="11"/>
      <c r="D173" s="11"/>
      <c r="E173" s="11"/>
      <c r="F173" s="11"/>
      <c r="G173" s="11"/>
      <c r="H173" s="11"/>
      <c r="I173" s="11"/>
      <c r="J173" s="11"/>
      <c r="K173" s="11"/>
      <c r="L173" s="12"/>
      <c r="M173" s="12"/>
    </row>
    <row r="174" spans="1:18">
      <c r="A174" s="33" t="s">
        <v>102</v>
      </c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</row>
    <row r="176" spans="1:18" ht="93" customHeight="1">
      <c r="A176" s="29" t="s">
        <v>140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</row>
    <row r="178" spans="1:18">
      <c r="A178" s="33" t="s">
        <v>103</v>
      </c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</row>
    <row r="180" spans="1:18">
      <c r="B180" s="7" t="s">
        <v>21</v>
      </c>
      <c r="C180" s="57" t="s">
        <v>104</v>
      </c>
      <c r="D180" s="65"/>
      <c r="E180" s="65"/>
      <c r="F180" s="65"/>
      <c r="G180" s="65"/>
      <c r="H180" s="65"/>
      <c r="I180" s="65"/>
      <c r="J180" s="65"/>
      <c r="K180" s="58"/>
      <c r="L180" s="46" t="s">
        <v>87</v>
      </c>
      <c r="M180" s="46"/>
    </row>
    <row r="181" spans="1:18">
      <c r="B181" s="7">
        <v>1</v>
      </c>
      <c r="C181" s="23" t="s">
        <v>25</v>
      </c>
      <c r="D181" s="24"/>
      <c r="E181" s="24"/>
      <c r="F181" s="24"/>
      <c r="G181" s="24"/>
      <c r="H181" s="24"/>
      <c r="I181" s="24"/>
      <c r="J181" s="24"/>
      <c r="K181" s="25"/>
      <c r="L181" s="63">
        <f>L45</f>
        <v>11.31</v>
      </c>
      <c r="M181" s="63"/>
    </row>
    <row r="182" spans="1:18">
      <c r="B182" s="7">
        <v>2</v>
      </c>
      <c r="C182" s="23" t="s">
        <v>27</v>
      </c>
      <c r="D182" s="24"/>
      <c r="E182" s="24"/>
      <c r="F182" s="24"/>
      <c r="G182" s="24"/>
      <c r="H182" s="24"/>
      <c r="I182" s="24"/>
      <c r="J182" s="24"/>
      <c r="K182" s="25"/>
      <c r="L182" s="63">
        <f>L46</f>
        <v>4.6500000000000004</v>
      </c>
      <c r="M182" s="63"/>
    </row>
    <row r="183" spans="1:18">
      <c r="B183" s="7">
        <v>3</v>
      </c>
      <c r="C183" s="23" t="s">
        <v>26</v>
      </c>
      <c r="D183" s="24"/>
      <c r="E183" s="24"/>
      <c r="F183" s="24"/>
      <c r="G183" s="24"/>
      <c r="H183" s="24"/>
      <c r="I183" s="24"/>
      <c r="J183" s="24"/>
      <c r="K183" s="25"/>
      <c r="L183" s="26">
        <f>L47</f>
        <v>1.3913833333333334</v>
      </c>
      <c r="M183" s="27"/>
    </row>
    <row r="184" spans="1:18">
      <c r="B184" s="7">
        <v>4</v>
      </c>
      <c r="C184" s="23" t="s">
        <v>28</v>
      </c>
      <c r="D184" s="24"/>
      <c r="E184" s="24"/>
      <c r="F184" s="24"/>
      <c r="G184" s="24"/>
      <c r="H184" s="24"/>
      <c r="I184" s="24"/>
      <c r="J184" s="24"/>
      <c r="K184" s="25"/>
      <c r="L184" s="63">
        <f>L48</f>
        <v>5.9040000000000002E-2</v>
      </c>
      <c r="M184" s="63"/>
    </row>
    <row r="185" spans="1:18">
      <c r="B185" s="7">
        <v>5</v>
      </c>
      <c r="C185" s="23" t="s">
        <v>105</v>
      </c>
      <c r="D185" s="24"/>
      <c r="E185" s="24"/>
      <c r="F185" s="24"/>
      <c r="G185" s="24"/>
      <c r="H185" s="24"/>
      <c r="I185" s="24"/>
      <c r="J185" s="24"/>
      <c r="K185" s="25"/>
      <c r="L185" s="63">
        <f>L70</f>
        <v>0.48369750000000006</v>
      </c>
      <c r="M185" s="63"/>
    </row>
    <row r="186" spans="1:18">
      <c r="B186" s="7">
        <v>6</v>
      </c>
      <c r="C186" s="23" t="s">
        <v>106</v>
      </c>
      <c r="D186" s="24"/>
      <c r="E186" s="24"/>
      <c r="F186" s="24"/>
      <c r="G186" s="24"/>
      <c r="H186" s="24"/>
      <c r="I186" s="24"/>
      <c r="J186" s="24"/>
      <c r="K186" s="25"/>
      <c r="L186" s="63">
        <f>L76</f>
        <v>6.7934782608695649E-2</v>
      </c>
      <c r="M186" s="63"/>
    </row>
    <row r="187" spans="1:18">
      <c r="B187" s="7">
        <v>7</v>
      </c>
      <c r="C187" s="23" t="s">
        <v>107</v>
      </c>
      <c r="D187" s="24"/>
      <c r="E187" s="24"/>
      <c r="F187" s="24"/>
      <c r="G187" s="24"/>
      <c r="H187" s="24"/>
      <c r="I187" s="24"/>
      <c r="J187" s="24"/>
      <c r="K187" s="25"/>
      <c r="L187" s="63">
        <f>L90</f>
        <v>0.44676000000000005</v>
      </c>
      <c r="M187" s="63"/>
    </row>
    <row r="188" spans="1:18">
      <c r="B188" s="7">
        <v>8</v>
      </c>
      <c r="C188" s="23" t="s">
        <v>108</v>
      </c>
      <c r="D188" s="24"/>
      <c r="E188" s="24"/>
      <c r="F188" s="24"/>
      <c r="G188" s="24"/>
      <c r="H188" s="24"/>
      <c r="I188" s="24"/>
      <c r="J188" s="24"/>
      <c r="K188" s="25"/>
      <c r="L188" s="63">
        <f>L108</f>
        <v>0.70022499999999999</v>
      </c>
      <c r="M188" s="63"/>
    </row>
    <row r="189" spans="1:18">
      <c r="B189" s="7">
        <v>9</v>
      </c>
      <c r="C189" s="23" t="s">
        <v>109</v>
      </c>
      <c r="D189" s="24"/>
      <c r="E189" s="24"/>
      <c r="F189" s="24"/>
      <c r="G189" s="24"/>
      <c r="H189" s="24"/>
      <c r="I189" s="24"/>
      <c r="J189" s="24"/>
      <c r="K189" s="25"/>
      <c r="L189" s="63">
        <f>L142</f>
        <v>0.67646780303030307</v>
      </c>
      <c r="M189" s="63"/>
    </row>
    <row r="190" spans="1:18">
      <c r="B190" s="7">
        <v>10</v>
      </c>
      <c r="C190" s="23" t="s">
        <v>110</v>
      </c>
      <c r="D190" s="24"/>
      <c r="E190" s="24"/>
      <c r="F190" s="24"/>
      <c r="G190" s="24"/>
      <c r="H190" s="24"/>
      <c r="I190" s="24"/>
      <c r="J190" s="24"/>
      <c r="K190" s="25"/>
      <c r="L190" s="63">
        <f>L153</f>
        <v>3.5869565217391308</v>
      </c>
      <c r="M190" s="63"/>
    </row>
    <row r="191" spans="1:18">
      <c r="B191" s="7">
        <v>11</v>
      </c>
      <c r="C191" s="23" t="s">
        <v>134</v>
      </c>
      <c r="D191" s="24"/>
      <c r="E191" s="24"/>
      <c r="F191" s="24"/>
      <c r="G191" s="24"/>
      <c r="H191" s="24"/>
      <c r="I191" s="24"/>
      <c r="J191" s="24"/>
      <c r="K191" s="25"/>
      <c r="L191" s="63">
        <f>L190*0.25</f>
        <v>0.89673913043478271</v>
      </c>
      <c r="M191" s="63"/>
    </row>
    <row r="192" spans="1:18">
      <c r="B192" s="7">
        <v>12</v>
      </c>
      <c r="C192" s="23" t="s">
        <v>111</v>
      </c>
      <c r="D192" s="24"/>
      <c r="E192" s="24"/>
      <c r="F192" s="24"/>
      <c r="G192" s="24"/>
      <c r="H192" s="24"/>
      <c r="I192" s="24"/>
      <c r="J192" s="24"/>
      <c r="K192" s="25"/>
      <c r="L192" s="63">
        <f>SUM(L181:M191)</f>
        <v>24.269204071146248</v>
      </c>
      <c r="M192" s="63"/>
    </row>
    <row r="194" spans="1:18" ht="22.5" customHeight="1">
      <c r="A194" s="69" t="s">
        <v>112</v>
      </c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</row>
    <row r="195" spans="1:18">
      <c r="A195" s="6"/>
    </row>
    <row r="196" spans="1:18">
      <c r="A196" s="2" t="s">
        <v>135</v>
      </c>
    </row>
    <row r="197" spans="1:18">
      <c r="A197" s="6"/>
    </row>
    <row r="198" spans="1:18">
      <c r="B198" s="7"/>
      <c r="C198" s="48"/>
      <c r="D198" s="48"/>
      <c r="E198" s="48"/>
      <c r="F198" s="48"/>
      <c r="G198" s="48"/>
      <c r="H198" s="46" t="s">
        <v>113</v>
      </c>
      <c r="I198" s="46"/>
      <c r="J198" s="47" t="s">
        <v>114</v>
      </c>
      <c r="K198" s="46"/>
      <c r="L198" s="49" t="s">
        <v>113</v>
      </c>
      <c r="M198" s="49"/>
    </row>
    <row r="199" spans="1:18">
      <c r="B199" s="7">
        <v>1</v>
      </c>
      <c r="C199" s="48" t="s">
        <v>115</v>
      </c>
      <c r="D199" s="48"/>
      <c r="E199" s="48"/>
      <c r="F199" s="48"/>
      <c r="G199" s="48"/>
      <c r="H199" s="46">
        <v>30</v>
      </c>
      <c r="I199" s="46"/>
      <c r="J199" s="47">
        <v>18400</v>
      </c>
      <c r="K199" s="46"/>
      <c r="L199" s="49">
        <f>J199*H199</f>
        <v>552000</v>
      </c>
      <c r="M199" s="49"/>
    </row>
    <row r="200" spans="1:18">
      <c r="B200" s="7">
        <v>2</v>
      </c>
      <c r="C200" s="48" t="s">
        <v>116</v>
      </c>
      <c r="D200" s="48"/>
      <c r="E200" s="48"/>
      <c r="F200" s="48"/>
      <c r="G200" s="48"/>
      <c r="H200" s="63">
        <f>L192</f>
        <v>24.269204071146248</v>
      </c>
      <c r="I200" s="46"/>
      <c r="J200" s="47">
        <v>18400</v>
      </c>
      <c r="K200" s="46"/>
      <c r="L200" s="49">
        <f>J200*H200</f>
        <v>446553.35490909097</v>
      </c>
      <c r="M200" s="49"/>
    </row>
    <row r="201" spans="1:18">
      <c r="B201" s="7">
        <v>3</v>
      </c>
      <c r="C201" s="48" t="s">
        <v>117</v>
      </c>
      <c r="D201" s="48"/>
      <c r="E201" s="48"/>
      <c r="F201" s="48"/>
      <c r="G201" s="48"/>
      <c r="H201" s="46"/>
      <c r="I201" s="46"/>
      <c r="J201" s="47"/>
      <c r="K201" s="46"/>
      <c r="L201" s="49">
        <f>L199*0.06</f>
        <v>33120</v>
      </c>
      <c r="M201" s="49"/>
    </row>
    <row r="202" spans="1:18">
      <c r="B202" s="7">
        <v>4</v>
      </c>
      <c r="C202" s="48" t="s">
        <v>118</v>
      </c>
      <c r="D202" s="48"/>
      <c r="E202" s="48"/>
      <c r="F202" s="48"/>
      <c r="G202" s="48"/>
      <c r="H202" s="63"/>
      <c r="I202" s="46"/>
      <c r="J202" s="47"/>
      <c r="K202" s="46"/>
      <c r="L202" s="49">
        <f>L199-L200-L201</f>
        <v>72326.645090909034</v>
      </c>
      <c r="M202" s="49"/>
    </row>
    <row r="204" spans="1:18">
      <c r="A204" s="2" t="s">
        <v>119</v>
      </c>
    </row>
    <row r="205" spans="1:18" s="9" customFormat="1">
      <c r="A205" s="66">
        <f>L172</f>
        <v>729000</v>
      </c>
      <c r="B205" s="66"/>
      <c r="C205" s="9" t="s">
        <v>5</v>
      </c>
      <c r="D205" s="66">
        <f>L202</f>
        <v>72326.645090909034</v>
      </c>
      <c r="E205" s="33"/>
      <c r="F205" s="9" t="s">
        <v>6</v>
      </c>
      <c r="G205" s="9">
        <f>A205/D205</f>
        <v>10.079272985546378</v>
      </c>
      <c r="H205" s="9" t="s">
        <v>122</v>
      </c>
    </row>
    <row r="206" spans="1:18">
      <c r="A206" s="8" t="s">
        <v>120</v>
      </c>
      <c r="D206" s="8" t="s">
        <v>121</v>
      </c>
    </row>
    <row r="208" spans="1:18">
      <c r="A208" s="33" t="s">
        <v>123</v>
      </c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</row>
    <row r="210" spans="1:18">
      <c r="B210" s="7" t="s">
        <v>21</v>
      </c>
      <c r="C210" s="57" t="s">
        <v>104</v>
      </c>
      <c r="D210" s="65"/>
      <c r="E210" s="65"/>
      <c r="F210" s="65"/>
      <c r="G210" s="65"/>
      <c r="H210" s="65"/>
      <c r="I210" s="65"/>
      <c r="J210" s="65"/>
      <c r="K210" s="58"/>
      <c r="L210" s="46" t="s">
        <v>87</v>
      </c>
      <c r="M210" s="46"/>
    </row>
    <row r="211" spans="1:18">
      <c r="B211" s="7">
        <v>1</v>
      </c>
      <c r="C211" s="23" t="s">
        <v>25</v>
      </c>
      <c r="D211" s="24"/>
      <c r="E211" s="24"/>
      <c r="F211" s="24"/>
      <c r="G211" s="24"/>
      <c r="H211" s="24"/>
      <c r="I211" s="24"/>
      <c r="J211" s="24"/>
      <c r="K211" s="25"/>
      <c r="L211" s="63">
        <f>L53</f>
        <v>150.80000000000001</v>
      </c>
      <c r="M211" s="63"/>
    </row>
    <row r="212" spans="1:18">
      <c r="B212" s="7">
        <v>2</v>
      </c>
      <c r="C212" s="23" t="s">
        <v>26</v>
      </c>
      <c r="D212" s="24"/>
      <c r="E212" s="24"/>
      <c r="F212" s="24"/>
      <c r="G212" s="24"/>
      <c r="H212" s="24"/>
      <c r="I212" s="24"/>
      <c r="J212" s="24"/>
      <c r="K212" s="25"/>
      <c r="L212" s="63">
        <f>L54</f>
        <v>55</v>
      </c>
      <c r="M212" s="63"/>
    </row>
    <row r="213" spans="1:18">
      <c r="B213" s="7">
        <v>3</v>
      </c>
      <c r="C213" s="23" t="s">
        <v>32</v>
      </c>
      <c r="D213" s="24"/>
      <c r="E213" s="24"/>
      <c r="F213" s="24"/>
      <c r="G213" s="24"/>
      <c r="H213" s="24"/>
      <c r="I213" s="24"/>
      <c r="J213" s="24"/>
      <c r="K213" s="25"/>
      <c r="L213" s="26">
        <f>L55</f>
        <v>36</v>
      </c>
      <c r="M213" s="27"/>
    </row>
    <row r="214" spans="1:18">
      <c r="B214" s="7">
        <v>4</v>
      </c>
      <c r="C214" s="23" t="s">
        <v>28</v>
      </c>
      <c r="D214" s="24"/>
      <c r="E214" s="24"/>
      <c r="F214" s="24"/>
      <c r="G214" s="24"/>
      <c r="H214" s="24"/>
      <c r="I214" s="24"/>
      <c r="J214" s="24"/>
      <c r="K214" s="25"/>
      <c r="L214" s="63">
        <f>L56</f>
        <v>0.33600000000000002</v>
      </c>
      <c r="M214" s="63"/>
    </row>
    <row r="215" spans="1:18">
      <c r="B215" s="7">
        <v>5</v>
      </c>
      <c r="C215" s="23" t="s">
        <v>105</v>
      </c>
      <c r="D215" s="24"/>
      <c r="E215" s="24"/>
      <c r="F215" s="24"/>
      <c r="G215" s="24"/>
      <c r="H215" s="24"/>
      <c r="I215" s="24"/>
      <c r="J215" s="24"/>
      <c r="K215" s="25"/>
      <c r="L215" s="63">
        <f>L71</f>
        <v>5.527971428571429</v>
      </c>
      <c r="M215" s="63"/>
    </row>
    <row r="216" spans="1:18">
      <c r="B216" s="7">
        <v>6</v>
      </c>
      <c r="C216" s="23" t="s">
        <v>106</v>
      </c>
      <c r="D216" s="24"/>
      <c r="E216" s="24"/>
      <c r="F216" s="24"/>
      <c r="G216" s="24"/>
      <c r="H216" s="24"/>
      <c r="I216" s="24"/>
      <c r="J216" s="24"/>
      <c r="K216" s="25"/>
      <c r="L216" s="63">
        <f>L77</f>
        <v>0.77639751552795033</v>
      </c>
      <c r="M216" s="63"/>
    </row>
    <row r="217" spans="1:18">
      <c r="B217" s="7">
        <v>7</v>
      </c>
      <c r="C217" s="23" t="s">
        <v>107</v>
      </c>
      <c r="D217" s="24"/>
      <c r="E217" s="24"/>
      <c r="F217" s="24"/>
      <c r="G217" s="24"/>
      <c r="H217" s="24"/>
      <c r="I217" s="24"/>
      <c r="J217" s="24"/>
      <c r="K217" s="25"/>
      <c r="L217" s="63">
        <f>L91</f>
        <v>5.1058285714285718</v>
      </c>
      <c r="M217" s="63"/>
    </row>
    <row r="218" spans="1:18">
      <c r="B218" s="7">
        <v>8</v>
      </c>
      <c r="C218" s="23" t="s">
        <v>108</v>
      </c>
      <c r="D218" s="24"/>
      <c r="E218" s="24"/>
      <c r="F218" s="24"/>
      <c r="G218" s="24"/>
      <c r="H218" s="24"/>
      <c r="I218" s="24"/>
      <c r="J218" s="24"/>
      <c r="K218" s="25"/>
      <c r="L218" s="63">
        <f>L109</f>
        <v>8.0025714285714287</v>
      </c>
      <c r="M218" s="63"/>
    </row>
    <row r="219" spans="1:18">
      <c r="B219" s="7">
        <v>9</v>
      </c>
      <c r="C219" s="23" t="s">
        <v>109</v>
      </c>
      <c r="D219" s="24"/>
      <c r="E219" s="24"/>
      <c r="F219" s="24"/>
      <c r="G219" s="24"/>
      <c r="H219" s="24"/>
      <c r="I219" s="24"/>
      <c r="J219" s="24"/>
      <c r="K219" s="25"/>
      <c r="L219" s="63">
        <f>L143</f>
        <v>7.7310606060606073</v>
      </c>
      <c r="M219" s="63"/>
    </row>
    <row r="220" spans="1:18">
      <c r="B220" s="7">
        <v>10</v>
      </c>
      <c r="C220" s="23" t="s">
        <v>110</v>
      </c>
      <c r="D220" s="24"/>
      <c r="E220" s="24"/>
      <c r="F220" s="24"/>
      <c r="G220" s="24"/>
      <c r="H220" s="24"/>
      <c r="I220" s="24"/>
      <c r="J220" s="24"/>
      <c r="K220" s="25"/>
      <c r="L220" s="63">
        <f>L154</f>
        <v>40.993788819875782</v>
      </c>
      <c r="M220" s="63"/>
    </row>
    <row r="221" spans="1:18">
      <c r="B221" s="7">
        <v>11</v>
      </c>
      <c r="C221" s="23" t="s">
        <v>134</v>
      </c>
      <c r="D221" s="24"/>
      <c r="E221" s="24"/>
      <c r="F221" s="24"/>
      <c r="G221" s="24"/>
      <c r="H221" s="24"/>
      <c r="I221" s="24"/>
      <c r="J221" s="24"/>
      <c r="K221" s="25"/>
      <c r="L221" s="63">
        <f>L220*0.25</f>
        <v>10.248447204968945</v>
      </c>
      <c r="M221" s="63"/>
    </row>
    <row r="222" spans="1:18">
      <c r="B222" s="7">
        <v>12</v>
      </c>
      <c r="C222" s="23" t="s">
        <v>111</v>
      </c>
      <c r="D222" s="24"/>
      <c r="E222" s="24"/>
      <c r="F222" s="24"/>
      <c r="G222" s="24"/>
      <c r="H222" s="24"/>
      <c r="I222" s="24"/>
      <c r="J222" s="24"/>
      <c r="K222" s="25"/>
      <c r="L222" s="63">
        <f>SUM(L211:M221)</f>
        <v>320.52206557500472</v>
      </c>
      <c r="M222" s="63"/>
    </row>
    <row r="224" spans="1:18" ht="22.5" customHeight="1">
      <c r="A224" s="69" t="s">
        <v>124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</row>
    <row r="226" spans="1:13">
      <c r="A226" s="2" t="s">
        <v>136</v>
      </c>
    </row>
    <row r="228" spans="1:13">
      <c r="B228" s="7"/>
      <c r="C228" s="48"/>
      <c r="D228" s="48"/>
      <c r="E228" s="48"/>
      <c r="F228" s="48"/>
      <c r="G228" s="48"/>
      <c r="H228" s="46" t="s">
        <v>113</v>
      </c>
      <c r="I228" s="46"/>
      <c r="J228" s="47" t="s">
        <v>114</v>
      </c>
      <c r="K228" s="46"/>
      <c r="L228" s="49" t="s">
        <v>113</v>
      </c>
      <c r="M228" s="49"/>
    </row>
    <row r="229" spans="1:13">
      <c r="B229" s="7">
        <v>1</v>
      </c>
      <c r="C229" s="48" t="s">
        <v>115</v>
      </c>
      <c r="D229" s="48"/>
      <c r="E229" s="48"/>
      <c r="F229" s="48"/>
      <c r="G229" s="48"/>
      <c r="H229" s="46">
        <v>510</v>
      </c>
      <c r="I229" s="46"/>
      <c r="J229" s="47">
        <v>1610</v>
      </c>
      <c r="K229" s="46"/>
      <c r="L229" s="49">
        <f>J229*H229</f>
        <v>821100</v>
      </c>
      <c r="M229" s="49"/>
    </row>
    <row r="230" spans="1:13">
      <c r="B230" s="7">
        <v>2</v>
      </c>
      <c r="C230" s="48" t="s">
        <v>116</v>
      </c>
      <c r="D230" s="48"/>
      <c r="E230" s="48"/>
      <c r="F230" s="48"/>
      <c r="G230" s="48"/>
      <c r="H230" s="63">
        <f>L222</f>
        <v>320.52206557500472</v>
      </c>
      <c r="I230" s="46"/>
      <c r="J230" s="47">
        <v>1610</v>
      </c>
      <c r="K230" s="46"/>
      <c r="L230" s="49">
        <f>J230*H230</f>
        <v>516040.52557575761</v>
      </c>
      <c r="M230" s="49"/>
    </row>
    <row r="231" spans="1:13">
      <c r="B231" s="7">
        <v>3</v>
      </c>
      <c r="C231" s="48" t="s">
        <v>117</v>
      </c>
      <c r="D231" s="48"/>
      <c r="E231" s="48"/>
      <c r="F231" s="48"/>
      <c r="G231" s="48"/>
      <c r="H231" s="46"/>
      <c r="I231" s="46"/>
      <c r="J231" s="47"/>
      <c r="K231" s="46"/>
      <c r="L231" s="49">
        <f>L229*0.06</f>
        <v>49266</v>
      </c>
      <c r="M231" s="49"/>
    </row>
    <row r="232" spans="1:13">
      <c r="B232" s="7">
        <v>4</v>
      </c>
      <c r="C232" s="48" t="s">
        <v>118</v>
      </c>
      <c r="D232" s="48"/>
      <c r="E232" s="48"/>
      <c r="F232" s="48"/>
      <c r="G232" s="48"/>
      <c r="H232" s="63"/>
      <c r="I232" s="46"/>
      <c r="J232" s="47"/>
      <c r="K232" s="46"/>
      <c r="L232" s="49">
        <f>L229-L230-L231</f>
        <v>255793.47442424239</v>
      </c>
      <c r="M232" s="49"/>
    </row>
    <row r="234" spans="1:13">
      <c r="A234" s="2" t="s">
        <v>119</v>
      </c>
    </row>
    <row r="235" spans="1:13">
      <c r="A235" s="66">
        <f>A205</f>
        <v>729000</v>
      </c>
      <c r="B235" s="66"/>
      <c r="C235" s="9" t="s">
        <v>5</v>
      </c>
      <c r="D235" s="66">
        <f>L232</f>
        <v>255793.47442424239</v>
      </c>
      <c r="E235" s="33"/>
      <c r="F235" s="9" t="s">
        <v>6</v>
      </c>
      <c r="G235" s="9">
        <f>A235/D235</f>
        <v>2.8499554245505423</v>
      </c>
      <c r="H235" s="9" t="s">
        <v>122</v>
      </c>
      <c r="I235" s="9"/>
    </row>
    <row r="236" spans="1:13">
      <c r="A236" s="8" t="s">
        <v>120</v>
      </c>
      <c r="D236" s="8" t="s">
        <v>125</v>
      </c>
    </row>
  </sheetData>
  <mergeCells count="261">
    <mergeCell ref="C231:G231"/>
    <mergeCell ref="H231:I231"/>
    <mergeCell ref="J231:K231"/>
    <mergeCell ref="L231:M231"/>
    <mergeCell ref="C230:G230"/>
    <mergeCell ref="H230:I230"/>
    <mergeCell ref="J230:K230"/>
    <mergeCell ref="L230:M230"/>
    <mergeCell ref="A235:B235"/>
    <mergeCell ref="D235:E235"/>
    <mergeCell ref="C232:G232"/>
    <mergeCell ref="H232:I232"/>
    <mergeCell ref="J232:K232"/>
    <mergeCell ref="L232:M232"/>
    <mergeCell ref="C221:K221"/>
    <mergeCell ref="L221:M221"/>
    <mergeCell ref="C222:K222"/>
    <mergeCell ref="L222:M222"/>
    <mergeCell ref="C219:K219"/>
    <mergeCell ref="L219:M219"/>
    <mergeCell ref="C220:K220"/>
    <mergeCell ref="L220:M220"/>
    <mergeCell ref="C229:G229"/>
    <mergeCell ref="H229:I229"/>
    <mergeCell ref="J229:K229"/>
    <mergeCell ref="L229:M229"/>
    <mergeCell ref="A224:R224"/>
    <mergeCell ref="C228:G228"/>
    <mergeCell ref="H228:I228"/>
    <mergeCell ref="J228:K228"/>
    <mergeCell ref="L228:M228"/>
    <mergeCell ref="C214:K214"/>
    <mergeCell ref="L214:M214"/>
    <mergeCell ref="C211:K211"/>
    <mergeCell ref="L211:M211"/>
    <mergeCell ref="C212:K212"/>
    <mergeCell ref="L212:M212"/>
    <mergeCell ref="C217:K217"/>
    <mergeCell ref="L217:M217"/>
    <mergeCell ref="C218:K218"/>
    <mergeCell ref="L218:M218"/>
    <mergeCell ref="C215:K215"/>
    <mergeCell ref="L215:M215"/>
    <mergeCell ref="C216:K216"/>
    <mergeCell ref="L216:M216"/>
    <mergeCell ref="A208:R208"/>
    <mergeCell ref="C202:G202"/>
    <mergeCell ref="H202:I202"/>
    <mergeCell ref="J202:K202"/>
    <mergeCell ref="L202:M202"/>
    <mergeCell ref="C201:G201"/>
    <mergeCell ref="H201:I201"/>
    <mergeCell ref="C213:K213"/>
    <mergeCell ref="L213:M213"/>
    <mergeCell ref="J201:K201"/>
    <mergeCell ref="L201:M201"/>
    <mergeCell ref="C210:K210"/>
    <mergeCell ref="L210:M210"/>
    <mergeCell ref="C200:G200"/>
    <mergeCell ref="H200:I200"/>
    <mergeCell ref="J200:K200"/>
    <mergeCell ref="L200:M200"/>
    <mergeCell ref="A205:B205"/>
    <mergeCell ref="D205:E205"/>
    <mergeCell ref="C172:K172"/>
    <mergeCell ref="L191:M191"/>
    <mergeCell ref="C192:K192"/>
    <mergeCell ref="L192:M192"/>
    <mergeCell ref="C189:K189"/>
    <mergeCell ref="L189:M189"/>
    <mergeCell ref="C190:K190"/>
    <mergeCell ref="L190:M190"/>
    <mergeCell ref="C199:G199"/>
    <mergeCell ref="H199:I199"/>
    <mergeCell ref="J199:K199"/>
    <mergeCell ref="L199:M199"/>
    <mergeCell ref="A194:R194"/>
    <mergeCell ref="C198:G198"/>
    <mergeCell ref="H198:I198"/>
    <mergeCell ref="J198:K198"/>
    <mergeCell ref="L198:M198"/>
    <mergeCell ref="C186:K186"/>
    <mergeCell ref="C188:K188"/>
    <mergeCell ref="L188:M188"/>
    <mergeCell ref="C184:K184"/>
    <mergeCell ref="L184:M184"/>
    <mergeCell ref="C185:K185"/>
    <mergeCell ref="L185:M185"/>
    <mergeCell ref="C187:K187"/>
    <mergeCell ref="C191:K191"/>
    <mergeCell ref="C171:G171"/>
    <mergeCell ref="H171:I171"/>
    <mergeCell ref="J171:K171"/>
    <mergeCell ref="C182:K182"/>
    <mergeCell ref="L182:M182"/>
    <mergeCell ref="A178:R178"/>
    <mergeCell ref="L180:M180"/>
    <mergeCell ref="C180:K180"/>
    <mergeCell ref="C181:K181"/>
    <mergeCell ref="L181:M181"/>
    <mergeCell ref="A176:R176"/>
    <mergeCell ref="C163:G163"/>
    <mergeCell ref="H163:I163"/>
    <mergeCell ref="J163:K163"/>
    <mergeCell ref="L163:M163"/>
    <mergeCell ref="C167:G167"/>
    <mergeCell ref="H167:I167"/>
    <mergeCell ref="J167:K167"/>
    <mergeCell ref="L167:M167"/>
    <mergeCell ref="L187:M187"/>
    <mergeCell ref="C168:G168"/>
    <mergeCell ref="H168:I168"/>
    <mergeCell ref="J168:K168"/>
    <mergeCell ref="L168:M168"/>
    <mergeCell ref="B169:M169"/>
    <mergeCell ref="C170:G170"/>
    <mergeCell ref="H170:I170"/>
    <mergeCell ref="J170:K170"/>
    <mergeCell ref="L170:M170"/>
    <mergeCell ref="L172:M172"/>
    <mergeCell ref="L171:M171"/>
    <mergeCell ref="A174:R174"/>
    <mergeCell ref="L186:M186"/>
    <mergeCell ref="L161:M161"/>
    <mergeCell ref="C160:G160"/>
    <mergeCell ref="H160:I160"/>
    <mergeCell ref="J160:K160"/>
    <mergeCell ref="C162:G162"/>
    <mergeCell ref="H162:I162"/>
    <mergeCell ref="J162:K162"/>
    <mergeCell ref="L162:M162"/>
    <mergeCell ref="C161:G161"/>
    <mergeCell ref="H161:I161"/>
    <mergeCell ref="J161:K161"/>
    <mergeCell ref="L160:M160"/>
    <mergeCell ref="C166:G166"/>
    <mergeCell ref="H166:I166"/>
    <mergeCell ref="J166:K166"/>
    <mergeCell ref="L166:M166"/>
    <mergeCell ref="L148:M148"/>
    <mergeCell ref="L149:M149"/>
    <mergeCell ref="L150:M150"/>
    <mergeCell ref="C158:G158"/>
    <mergeCell ref="H158:I158"/>
    <mergeCell ref="J158:K158"/>
    <mergeCell ref="L158:M158"/>
    <mergeCell ref="B151:K151"/>
    <mergeCell ref="L151:M151"/>
    <mergeCell ref="F152:G152"/>
    <mergeCell ref="A156:R156"/>
    <mergeCell ref="C148:G148"/>
    <mergeCell ref="C149:G149"/>
    <mergeCell ref="C150:G150"/>
    <mergeCell ref="B159:M159"/>
    <mergeCell ref="B164:M164"/>
    <mergeCell ref="C165:G165"/>
    <mergeCell ref="H165:I165"/>
    <mergeCell ref="J165:K165"/>
    <mergeCell ref="L165:M165"/>
    <mergeCell ref="H147:I147"/>
    <mergeCell ref="H148:I148"/>
    <mergeCell ref="H149:I149"/>
    <mergeCell ref="H150:I150"/>
    <mergeCell ref="J148:K148"/>
    <mergeCell ref="J149:K149"/>
    <mergeCell ref="J150:K150"/>
    <mergeCell ref="A102:R102"/>
    <mergeCell ref="A85:R85"/>
    <mergeCell ref="A93:R93"/>
    <mergeCell ref="A98:R98"/>
    <mergeCell ref="A95:R95"/>
    <mergeCell ref="A145:R145"/>
    <mergeCell ref="C147:G147"/>
    <mergeCell ref="L147:M147"/>
    <mergeCell ref="A111:R111"/>
    <mergeCell ref="J147:K147"/>
    <mergeCell ref="A74:R74"/>
    <mergeCell ref="A79:R79"/>
    <mergeCell ref="A81:R81"/>
    <mergeCell ref="A83:R83"/>
    <mergeCell ref="A66:R66"/>
    <mergeCell ref="A67:R67"/>
    <mergeCell ref="A69:R69"/>
    <mergeCell ref="A73:R73"/>
    <mergeCell ref="A101:R101"/>
    <mergeCell ref="L57:M57"/>
    <mergeCell ref="B57:K57"/>
    <mergeCell ref="A59:R59"/>
    <mergeCell ref="A60:R60"/>
    <mergeCell ref="J55:K55"/>
    <mergeCell ref="J56:K56"/>
    <mergeCell ref="H55:I55"/>
    <mergeCell ref="H56:I56"/>
    <mergeCell ref="L55:M55"/>
    <mergeCell ref="L56:M56"/>
    <mergeCell ref="C55:G55"/>
    <mergeCell ref="C56:G56"/>
    <mergeCell ref="H52:I52"/>
    <mergeCell ref="H53:I53"/>
    <mergeCell ref="H54:I54"/>
    <mergeCell ref="B51:M51"/>
    <mergeCell ref="C52:G52"/>
    <mergeCell ref="C53:G53"/>
    <mergeCell ref="C54:G54"/>
    <mergeCell ref="J52:K52"/>
    <mergeCell ref="C45:G45"/>
    <mergeCell ref="C46:G46"/>
    <mergeCell ref="A38:R38"/>
    <mergeCell ref="A40:R40"/>
    <mergeCell ref="B43:M43"/>
    <mergeCell ref="A37:R37"/>
    <mergeCell ref="J53:K53"/>
    <mergeCell ref="J54:K54"/>
    <mergeCell ref="L52:M52"/>
    <mergeCell ref="L53:M53"/>
    <mergeCell ref="L54:M54"/>
    <mergeCell ref="L48:M48"/>
    <mergeCell ref="J48:K48"/>
    <mergeCell ref="B49:K49"/>
    <mergeCell ref="L49:M49"/>
    <mergeCell ref="C48:G48"/>
    <mergeCell ref="H48:I48"/>
    <mergeCell ref="A11:R11"/>
    <mergeCell ref="A18:R18"/>
    <mergeCell ref="A14:R14"/>
    <mergeCell ref="A16:R16"/>
    <mergeCell ref="A26:R26"/>
    <mergeCell ref="A27:R27"/>
    <mergeCell ref="A1:R1"/>
    <mergeCell ref="A2:R2"/>
    <mergeCell ref="A4:R4"/>
    <mergeCell ref="A5:R5"/>
    <mergeCell ref="A7:R7"/>
    <mergeCell ref="A9:R9"/>
    <mergeCell ref="A13:R13"/>
    <mergeCell ref="A10:R10"/>
    <mergeCell ref="A19:R19"/>
    <mergeCell ref="C47:G47"/>
    <mergeCell ref="H47:I47"/>
    <mergeCell ref="J47:K47"/>
    <mergeCell ref="L47:M47"/>
    <mergeCell ref="C183:K183"/>
    <mergeCell ref="L183:M183"/>
    <mergeCell ref="A29:R29"/>
    <mergeCell ref="A21:R21"/>
    <mergeCell ref="A22:R22"/>
    <mergeCell ref="A24:R24"/>
    <mergeCell ref="L44:M44"/>
    <mergeCell ref="L45:M45"/>
    <mergeCell ref="L46:M46"/>
    <mergeCell ref="J45:K45"/>
    <mergeCell ref="J46:K46"/>
    <mergeCell ref="A30:R30"/>
    <mergeCell ref="A34:R34"/>
    <mergeCell ref="A35:R35"/>
    <mergeCell ref="A32:R32"/>
    <mergeCell ref="H44:I44"/>
    <mergeCell ref="H45:I45"/>
    <mergeCell ref="H46:I46"/>
    <mergeCell ref="J44:K44"/>
    <mergeCell ref="C44:G44"/>
  </mergeCells>
  <phoneticPr fontId="3" type="noConversion"/>
  <pageMargins left="0.39370078740157483" right="0.19685039370078741" top="0.19685039370078741" bottom="0.98425196850393704" header="0.19685039370078741" footer="0.19685039370078741"/>
  <pageSetup paperSize="9" orientation="portrait" verticalDpi="0" r:id="rId1"/>
  <headerFooter>
    <oddHeader>&amp;C&amp;"Arial Cyr,полужирный"Завод Стройтехника
v-press.ru тел. 8 351 907 06 80</oddHeader>
    <oddFooter>&amp;C&amp;"Arial Cyr,полужирный"Завод Стройтехника
v-press.ru тел. 8 351 907 06 80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Сбыт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Сбыт</dc:creator>
  <cp:lastModifiedBy>Белов</cp:lastModifiedBy>
  <cp:lastPrinted>2015-01-05T05:06:40Z</cp:lastPrinted>
  <dcterms:created xsi:type="dcterms:W3CDTF">2008-01-28T13:01:42Z</dcterms:created>
  <dcterms:modified xsi:type="dcterms:W3CDTF">2016-02-16T04:48:30Z</dcterms:modified>
</cp:coreProperties>
</file>